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80" windowHeight="5520" activeTab="0"/>
  </bookViews>
  <sheets>
    <sheet name="مصاريف التسيير 2015  ضحيح تفاص " sheetId="1" r:id="rId1"/>
    <sheet name="Feuil2" sheetId="2" r:id="rId2"/>
  </sheets>
  <definedNames>
    <definedName name="_xlnm.Print_Titles" localSheetId="0">'مصاريف التسيير 2015  ضحيح تفاص '!$1:$5</definedName>
  </definedNames>
  <calcPr fullCalcOnLoad="1"/>
</workbook>
</file>

<file path=xl/sharedStrings.xml><?xml version="1.0" encoding="utf-8"?>
<sst xmlns="http://schemas.openxmlformats.org/spreadsheetml/2006/main" count="1086" uniqueCount="558">
  <si>
    <t>الفقرة</t>
  </si>
  <si>
    <t>الفصل</t>
  </si>
  <si>
    <t>الباب</t>
  </si>
  <si>
    <t>شراء عتاد صغير للتـــزيـــين</t>
  </si>
  <si>
    <t xml:space="preserve">اكتراء عتاد الحفلات </t>
  </si>
  <si>
    <t>إكتراء آليات النقل و آليات اخرى</t>
  </si>
  <si>
    <t>شــــراء الكــــتــــب</t>
  </si>
  <si>
    <t xml:space="preserve">مصاريف الاعياد الوطنية و الاحتفالات الرسمية    </t>
  </si>
  <si>
    <t>مصاريف المهمة بالخارج للرئيس و المستشارين</t>
  </si>
  <si>
    <t>مصاريف النشاط الثقافي و الفني</t>
  </si>
  <si>
    <t>اشتراك في وكالات الأنباء</t>
  </si>
  <si>
    <t>اشتراك في شبكات الأنباء</t>
  </si>
  <si>
    <t>مساهمات في مصاريف تسيير القاعات الرياضية</t>
  </si>
  <si>
    <t>صيانة التجهيزات الرياضية</t>
  </si>
  <si>
    <t>صيانة التجهيزات الأخرى</t>
  </si>
  <si>
    <t>شراء عتاد صغير للتشوير</t>
  </si>
  <si>
    <t xml:space="preserve">شراء شارات لترقيم العمارات </t>
  </si>
  <si>
    <t xml:space="preserve">شراء شارات أسماء الشوارع </t>
  </si>
  <si>
    <t xml:space="preserve">شراء عتاد صغير </t>
  </si>
  <si>
    <t>شراء القواديس و مجامع المياه من الصلب</t>
  </si>
  <si>
    <t>صيانة مجاري المياه المستعملة</t>
  </si>
  <si>
    <t>الصيانة الأعتيادية للطرقات</t>
  </si>
  <si>
    <t>صيانة الساحات العمومية المنتزهات و مرافق السيارات والمزابل العمومية</t>
  </si>
  <si>
    <t>صيانة تجهيزات الماء العمومي</t>
  </si>
  <si>
    <t>شراء عتاد صغير للصيانة</t>
  </si>
  <si>
    <t>الأنارة العمومية</t>
  </si>
  <si>
    <t xml:space="preserve">الصيانة الأعتيادية للمولدات و محطات التحويل </t>
  </si>
  <si>
    <t>الصيانة الأعتيادية للبنايات</t>
  </si>
  <si>
    <t>المعاهد الموسيقية</t>
  </si>
  <si>
    <t>شراء أدوات موسيقية</t>
  </si>
  <si>
    <t>الصيانة و الأصلاح الأعتيادي للعتاد التقني</t>
  </si>
  <si>
    <t>الأصلاح الأعتيادي للبنايات</t>
  </si>
  <si>
    <t>الصيانة و الأصلاح الأعتيادي للعتاد</t>
  </si>
  <si>
    <t>شراء مواد للمعامل</t>
  </si>
  <si>
    <t>اصلاح العتاد الأعتيادي</t>
  </si>
  <si>
    <t xml:space="preserve">اصلاح اعتيادي للبنايات </t>
  </si>
  <si>
    <t xml:space="preserve">المسارح </t>
  </si>
  <si>
    <t>شراء عتاد صغير</t>
  </si>
  <si>
    <t xml:space="preserve">الصيانة الأعتيادية للبنايات </t>
  </si>
  <si>
    <t>الصيانة و الأصلاحات الاعتيادية للعتاد</t>
  </si>
  <si>
    <t xml:space="preserve">مصاريف تسيير الأندية ا لاجتماعية الثقافية النسوية </t>
  </si>
  <si>
    <t>المناطق الخضراء الحدائق و الساحات العمومية</t>
  </si>
  <si>
    <t xml:space="preserve">شراء الأسمدة </t>
  </si>
  <si>
    <t xml:space="preserve">الصيانة الأعتيادية للمناطق الخضراء و الحدائق و الغابات </t>
  </si>
  <si>
    <t xml:space="preserve">شراء اللوازم الصحية و مواد الترصيص </t>
  </si>
  <si>
    <t>شراء العتاد الكهربائي الصغير</t>
  </si>
  <si>
    <t>***تعويضات ممثلة للمصاريف***</t>
  </si>
  <si>
    <t xml:space="preserve">**مصاريف التسيير الأخرى** </t>
  </si>
  <si>
    <t>الماء</t>
  </si>
  <si>
    <t xml:space="preserve">الصيانة و الإصلاحات الإعتيادية للعتاد </t>
  </si>
  <si>
    <t>الصيانة الإعتيادية للبنايات</t>
  </si>
  <si>
    <t xml:space="preserve">تسـفيـر الكــتب و السجـــلات المختلفـــة </t>
  </si>
  <si>
    <t>شــراء الاشجار و الاغــراس</t>
  </si>
  <si>
    <t>شـراء البذور و الازهار للمغارس والمشاتــل</t>
  </si>
  <si>
    <t>الصيانـة  الاعتيادية لمنشآت الإنارة العمومية</t>
  </si>
  <si>
    <t>المجمـــوع العــــام</t>
  </si>
  <si>
    <t>مصاريف الإقامـة و الإطـعام و الإستقــبال</t>
  </si>
  <si>
    <t>اشتراك في الجرائد الرسميـة و الجرائد و المجــلات</t>
  </si>
  <si>
    <t>شراء وثائـق مختلفــة</t>
  </si>
  <si>
    <t>الصيانة الإعتيادية لعتـاد و أثـات المكـاتـب</t>
  </si>
  <si>
    <t>لوازم العـتاد التقنـي و المعلـومـاتـي</t>
  </si>
  <si>
    <t>لوازم و منتــوجات النـشــر</t>
  </si>
  <si>
    <t>قطـع الغيـار و الإطارات المطاطية للسيارات و الآليـات</t>
  </si>
  <si>
    <t>شـراء المـواد الخـام مـن المــقالـع</t>
  </si>
  <si>
    <t>تعويضـات للرئـيس، و لذوى الحق من المسـتــشارين</t>
  </si>
  <si>
    <t xml:space="preserve">مصاريف نقل الرئيـس و المستـشارين داخــل المـملكة </t>
  </si>
  <si>
    <t xml:space="preserve">مصاريـف تـنقل الرئيس و المسـتشارين داخل الممـلكة </t>
  </si>
  <si>
    <t>مصـاريـف نـقل الرئـيس و المستـشارين بالخــارج</t>
  </si>
  <si>
    <t>شـراء التحف الفـنية و الهدايا لتــسليم الجوائز</t>
  </si>
  <si>
    <t>الصيانة و الإصلاح الإعتيـادي للعتاد المعلـوماتـي</t>
  </si>
  <si>
    <t>لوازم المكـتب، مواد الطبـاعة، أوراق و مطــبوعات</t>
  </si>
  <si>
    <t>شراء الوقـود و الزيـوت</t>
  </si>
  <si>
    <t>صـيانة و إصـلاح السـيارات و الآليـات</t>
  </si>
  <si>
    <t>شــراء الإسمنـت و الأرصـفـة و الزلــيج</t>
  </si>
  <si>
    <t>شــــراء الخــشــب</t>
  </si>
  <si>
    <t>شـراء مواد حديديـة و قواديس و جامـع المــيــاه</t>
  </si>
  <si>
    <t>شـراء  الـزجـــاج</t>
  </si>
  <si>
    <t xml:space="preserve">شــراء الصــباغـة </t>
  </si>
  <si>
    <t>شـراء الـزفــت )</t>
  </si>
  <si>
    <t>شــراء الجــيــر )</t>
  </si>
  <si>
    <t>شــراء الطــــوب )</t>
  </si>
  <si>
    <t>شــراء الأجـــر )</t>
  </si>
  <si>
    <t>مستحقــات اســتهــلاك الكــهربـــاء</t>
  </si>
  <si>
    <t>مستحقـات اســتهــلاك الــمـــاء</t>
  </si>
  <si>
    <t>رســوم و مستحقـات المواصلات اللاسلكـية</t>
  </si>
  <si>
    <t>رســـوم بريــدية و مصـاريـف المـراسلات</t>
  </si>
  <si>
    <t>إعلانـات قانونية، إدراجــات و مصاريف النشـر</t>
  </si>
  <si>
    <t xml:space="preserve">مساهمات في مصاريـف تسييـر الملاعب الرياضية </t>
  </si>
  <si>
    <t>مساهمات في مصاريف تسيير المركبات الرياضية</t>
  </si>
  <si>
    <t>صيانة تجهيزات الإنارة العمومية</t>
  </si>
  <si>
    <t>شراء مواد الصيانة المنزلية</t>
  </si>
  <si>
    <t>شراء المواد المطهرة</t>
  </si>
  <si>
    <t>هبات و معونات لصالح المحتاجين</t>
  </si>
  <si>
    <t>مصاريف الدفن و القضاء على القمل</t>
  </si>
  <si>
    <t>شراء مواد غذائية</t>
  </si>
  <si>
    <t>شراء لوازم الرياضة</t>
  </si>
  <si>
    <t>مصاريف تأمين الأعضاء</t>
  </si>
  <si>
    <t>المساهمة في مصاريف التوأمة بين المدن</t>
  </si>
  <si>
    <t>المساهمة في تنظيم المدن العربية</t>
  </si>
  <si>
    <t>صيانة المخيمات</t>
  </si>
  <si>
    <t>المساهمة في تنظيم اتحاد المدن الافريقية</t>
  </si>
  <si>
    <t>مصاريف النقل داخل المملكة</t>
  </si>
  <si>
    <t>مصاريف النقل بالخارج</t>
  </si>
  <si>
    <t>مصاريف المهمة بالخارج</t>
  </si>
  <si>
    <t>مصاريف الاقامة والاطعام والاستقبال</t>
  </si>
  <si>
    <t>شراء التحف الفنية والهدايا لتسليم الجوائز</t>
  </si>
  <si>
    <t>اشتراك في شبكات الماء والكهرباء</t>
  </si>
  <si>
    <t>مصاريف الاستقبال</t>
  </si>
  <si>
    <t>مصاريف الايواء والاطعام</t>
  </si>
  <si>
    <t>كراء العتاد التعليمي</t>
  </si>
  <si>
    <t>مصاريف التنشيط</t>
  </si>
  <si>
    <t>الرواتب والتعويضات القارة للموظفين الرسميين</t>
  </si>
  <si>
    <t>الاجور والتعويضات للموظفين المؤقتين</t>
  </si>
  <si>
    <t>اجور الأعوان العرضيين</t>
  </si>
  <si>
    <t>تعويضات عن الأشغال الاضافية</t>
  </si>
  <si>
    <t>نعويضات عن الصندوق</t>
  </si>
  <si>
    <t>التعويضات عن الاشغال الشاقة والموسخة</t>
  </si>
  <si>
    <t>مساهمة ارباب العمل في الصندوق المغربي للتقاعد</t>
  </si>
  <si>
    <t>المساهة في النظام الجماعي لمنح رواتب التقاعد</t>
  </si>
  <si>
    <t>المساهمة في منظمات الاحتياط الاجتماعي</t>
  </si>
  <si>
    <t>التعويض عن الولادة</t>
  </si>
  <si>
    <t>تأمين اليد العاملة</t>
  </si>
  <si>
    <t>الاعانة الاستثنائية للسكنى</t>
  </si>
  <si>
    <t>لباس الاعوان والمستخدمين</t>
  </si>
  <si>
    <t>مصاريف التنقال داخل المملكة</t>
  </si>
  <si>
    <t>مصاريف التداريب</t>
  </si>
  <si>
    <t>اكتراء بنايات ادارية</t>
  </si>
  <si>
    <t>مصاريف تأمين السيارات والآليات</t>
  </si>
  <si>
    <t>الضريبة الخاصة على السيارات</t>
  </si>
  <si>
    <t>مصاريف تغدية الحيوانات واسراجها</t>
  </si>
  <si>
    <t>شراء مداد طبع اللحوم</t>
  </si>
  <si>
    <t>شراء السلاح والدخيرة</t>
  </si>
  <si>
    <t>شراء مواد التشحيم</t>
  </si>
  <si>
    <t>صيانة وتجديد العتاد الصغير</t>
  </si>
  <si>
    <t>دراسات عامة</t>
  </si>
  <si>
    <t>اتعاب</t>
  </si>
  <si>
    <t>مصاريف الدراسات التقنية والتحاليل</t>
  </si>
  <si>
    <t>التأمين عن الحريق وعن المسؤولية المدنية</t>
  </si>
  <si>
    <t>الاعلانات</t>
  </si>
  <si>
    <t>ضرائب ورسوم</t>
  </si>
  <si>
    <t>اعانات ومقدمة لجمعيات الاعمال الاجتماعية للموظفين</t>
  </si>
  <si>
    <t>اعانات مقدمة للمؤسسات الخيرية العمومية</t>
  </si>
  <si>
    <t>اعانات مقدمة للأعمال الانسانية</t>
  </si>
  <si>
    <t>اعانات لمؤسسات أخرى اجتماعية</t>
  </si>
  <si>
    <t>مصاريف الختانة</t>
  </si>
  <si>
    <t>مصاريف نقل الأطفال للمخيمات</t>
  </si>
  <si>
    <t xml:space="preserve">اعانات الجمعيات الرياضية </t>
  </si>
  <si>
    <t>اعانات للفرق الرياضية</t>
  </si>
  <si>
    <t>شراء المواد الصحية للمكاتب الصحية والمراكز الاستشفائية</t>
  </si>
  <si>
    <t>شارء المواد للوقاية الصحية</t>
  </si>
  <si>
    <t>شارء مواد ابادة الفئران</t>
  </si>
  <si>
    <t>شراء مبيدات الطفيليات والحشرات</t>
  </si>
  <si>
    <t>شراء عتاد صغير للمكاتب البلدية للصحة</t>
  </si>
  <si>
    <t>شارء مواد التلقيح</t>
  </si>
  <si>
    <t>شراء عتاد صغير للتلقيح</t>
  </si>
  <si>
    <t>شراء لوازم مدرسية</t>
  </si>
  <si>
    <t>شراء الكتب لمنح الجوائز</t>
  </si>
  <si>
    <t>مصاريف الطقوس</t>
  </si>
  <si>
    <t>الصيانة والاصلاح الاعتيادي للمقابر</t>
  </si>
  <si>
    <t>صوائر الغسل والدفن</t>
  </si>
  <si>
    <t>صيانة الشواطئ والمسابح</t>
  </si>
  <si>
    <t>المستحقات</t>
  </si>
  <si>
    <t>عناية والاصلاح الاعتيادي لشبكات التوزيع ومنشآت الانارة</t>
  </si>
  <si>
    <t>سداد للخواص</t>
  </si>
  <si>
    <t>تعويضات عن الضرر لصالح الخواص</t>
  </si>
  <si>
    <t>صوائر المسطرة واقامة الدعاوى</t>
  </si>
  <si>
    <t>الموظفين</t>
  </si>
  <si>
    <t>العتاد وصوائر التسيير</t>
  </si>
  <si>
    <t>اشغال متعلقة بالصحة والامن العام لفائدة ملاكين قاصرين</t>
  </si>
  <si>
    <t>دفعات لحساب النفقات من المبالغ المرصودة تابريكت</t>
  </si>
  <si>
    <t>دفعات لحساب النفقات من المبالغ المرصودة لمريسة</t>
  </si>
  <si>
    <t>دفعات لحساب النفقات من المبالغ المرصودة بطانة</t>
  </si>
  <si>
    <t>دفعات لحساب النفقات من المبالغ المرصودة احصين</t>
  </si>
  <si>
    <t>دفعات لحساب النفقات من المبالغ المرصودة لعيايدة</t>
  </si>
  <si>
    <t>دفعات لفائدة الشركات الخاصة نظير الخدمات التي تسديها للجماعات المحلية</t>
  </si>
  <si>
    <t>دفعات الفائض للجزء الثاني من الميزانية</t>
  </si>
  <si>
    <t>الصيانة والمحافظة على البنايات الادارية</t>
  </si>
  <si>
    <t>الصيانة الاعتيادية لشبكة الهاتف والماء والكهرباء</t>
  </si>
  <si>
    <t>مصاريف التكوين المستمر لموظفي الجماعة</t>
  </si>
  <si>
    <t>مجمــــوع الباب 10</t>
  </si>
  <si>
    <t>مجال الشؤون الاجتماعية</t>
  </si>
  <si>
    <t>مساعدات للرياضة و الاستجمام</t>
  </si>
  <si>
    <t>العلاجات الاساسية و المحافضة على الصحة</t>
  </si>
  <si>
    <t>التعليم الابتدائي</t>
  </si>
  <si>
    <t>الثقافة و الفنون الجميلة</t>
  </si>
  <si>
    <t>الانشطة الدينية</t>
  </si>
  <si>
    <t>مجال الشؤون التقنية</t>
  </si>
  <si>
    <t>الانارة العمومية</t>
  </si>
  <si>
    <t>نقط الماء</t>
  </si>
  <si>
    <t>مجمـــــــوع الباب 30</t>
  </si>
  <si>
    <t>مجمـــــــوع الباب 20</t>
  </si>
  <si>
    <t>مجال اندماج النتائج</t>
  </si>
  <si>
    <t>شراء مواد البناء</t>
  </si>
  <si>
    <t>الاعتمادات النهائية للسنة</t>
  </si>
  <si>
    <t xml:space="preserve">مصاريف تسيير دور الحضانة </t>
  </si>
  <si>
    <t>مصاريف التكوين المستمر للمنتخبين</t>
  </si>
  <si>
    <t>منح لصالح الجمعيات الثقافية</t>
  </si>
  <si>
    <t xml:space="preserve">منح لصالح الجمعيات الاجتماعية </t>
  </si>
  <si>
    <t xml:space="preserve">**مصاريف التوأمة  ** </t>
  </si>
  <si>
    <t>** اشتراكات ووثائق **</t>
  </si>
  <si>
    <t>** تنظيم الندوات و المناظرات و التداريب **</t>
  </si>
  <si>
    <t xml:space="preserve"> **الرواتب  الاساسية **</t>
  </si>
  <si>
    <t>** تعويضات مختلفة**</t>
  </si>
  <si>
    <t xml:space="preserve">** تغطية و فوائد اجتماعية** </t>
  </si>
  <si>
    <t>** نقل و تنقل الموظفين**</t>
  </si>
  <si>
    <t>الأنشطة المتعلقة بوسائل التسيير الأخرى</t>
  </si>
  <si>
    <t>** الاكتراء**</t>
  </si>
  <si>
    <t>** العناية و المحافظة على البنايات و العتاد التقني**</t>
  </si>
  <si>
    <t>** لوازم و مطبوعات**</t>
  </si>
  <si>
    <t>**مرأب السيارات و الآليات**</t>
  </si>
  <si>
    <t>مواد البناء</t>
  </si>
  <si>
    <t>**مواد حفظ الصحة**</t>
  </si>
  <si>
    <t>** المدابح و المحاجز**</t>
  </si>
  <si>
    <t>** دراسات, أبحات و أتعاب**</t>
  </si>
  <si>
    <t>** مصاريف أخرى الادارات العامة**</t>
  </si>
  <si>
    <t>الأنشطة المالية المتعلقة بتسديد الديون</t>
  </si>
  <si>
    <t>** المساعدة الاجتماعية**</t>
  </si>
  <si>
    <t>**الجمعيات و الفرق الرياضية**</t>
  </si>
  <si>
    <t>** ملاعب, قاعات و مركبات رياضية**</t>
  </si>
  <si>
    <t>** مواد صحية و صيدلية**</t>
  </si>
  <si>
    <t>**حملات التلقيح**</t>
  </si>
  <si>
    <t>**مواد غدائية و لوازم استهلاكية</t>
  </si>
  <si>
    <t>** مراكز التكوين**</t>
  </si>
  <si>
    <t>** المكتبات**</t>
  </si>
  <si>
    <t xml:space="preserve">**دور الشباب** </t>
  </si>
  <si>
    <t>**المتاحف **</t>
  </si>
  <si>
    <t>** منح لصالح الجمعيات**</t>
  </si>
  <si>
    <t>** المقابر و مصالح دفن الأموات**</t>
  </si>
  <si>
    <t>السكن المناطق الخضراء, الحدائق و المحافظة على البيئة</t>
  </si>
  <si>
    <t>** الصيانة و المحافظة على الممتلكات**</t>
  </si>
  <si>
    <t>** الصيانة و المحافظة**</t>
  </si>
  <si>
    <t>** إستهلاك الانارة العمومية**</t>
  </si>
  <si>
    <t>سداد و ارجاع الحقوق و الرسوم و الواجبات المحصلة بغير حق</t>
  </si>
  <si>
    <t>** دفعات لحساب النفقات من المبالغ المرصودة**</t>
  </si>
  <si>
    <t>المملكة المغربية</t>
  </si>
  <si>
    <t>عمالة سلا</t>
  </si>
  <si>
    <t>الجماعة الحضرية لسلا</t>
  </si>
  <si>
    <t>المساهمة في تنظيم اتحاد المدن العربية</t>
  </si>
  <si>
    <t>المساهمة في جمعية المنتخبين المحليين</t>
  </si>
  <si>
    <t xml:space="preserve">مصاريف التنقل </t>
  </si>
  <si>
    <t xml:space="preserve">مصاريف الاتعاب </t>
  </si>
  <si>
    <t xml:space="preserve">التعويضات </t>
  </si>
  <si>
    <t>التعليم الثانوي</t>
  </si>
  <si>
    <t xml:space="preserve">شراء الكتب للمكتبات </t>
  </si>
  <si>
    <t>لوازم و مطبوعات</t>
  </si>
  <si>
    <t xml:space="preserve">مصاريف تهيئ لوائح اجور الموظفين من طرف مؤسسات احرى </t>
  </si>
  <si>
    <t xml:space="preserve">الاعتمادات الملغاة </t>
  </si>
  <si>
    <t xml:space="preserve">شراء مواد بلاستيكية </t>
  </si>
  <si>
    <t xml:space="preserve">شراء عتاد الصيانة </t>
  </si>
  <si>
    <t xml:space="preserve">مجموع الحوالات الصادرة  </t>
  </si>
  <si>
    <t xml:space="preserve">         الصـيانـة و الإصلاح الإعتيادي للعـتاد و الأثـاث </t>
  </si>
  <si>
    <t xml:space="preserve">مجموع الاعتمادات الملتزم بها </t>
  </si>
  <si>
    <t>مجمـوع الباب 50</t>
  </si>
  <si>
    <t>مجمــوع الباب 60</t>
  </si>
  <si>
    <t xml:space="preserve">وزارة الداخلية </t>
  </si>
  <si>
    <t>نوع المصاريف   القسم 0,2</t>
  </si>
  <si>
    <t xml:space="preserve">المملكة المغربية </t>
  </si>
  <si>
    <t xml:space="preserve">عمالة سلا </t>
  </si>
  <si>
    <t xml:space="preserve">قسم المالية و الميزانية </t>
  </si>
  <si>
    <t>مجمــــوع الباب 10 (مجال الادارة العامة )</t>
  </si>
  <si>
    <t xml:space="preserve"> مجمــــوع الباب 20 (مجال الشؤون الاجتماعية)</t>
  </si>
  <si>
    <t xml:space="preserve"> مجمــــوع الباب 30(مجال الشؤون التقنية)</t>
  </si>
  <si>
    <t xml:space="preserve"> مجمــــوع الباب (40مجال الشؤون  الاقتصادية)</t>
  </si>
  <si>
    <t xml:space="preserve"> مجمــــوع الباب 50 (مجال الدعم )</t>
  </si>
  <si>
    <t xml:space="preserve"> مجمــــوع الباب 60 (مجال تدعيم النتائج)</t>
  </si>
  <si>
    <t>versement au groupement d'agglomerations urbaines '' AL ASSIMA''</t>
  </si>
  <si>
    <t>مجال الدعم  (دعم أنشطة مختلفة)</t>
  </si>
  <si>
    <t xml:space="preserve">تحويل الاعتماد و الاعتمادات الاضافية  </t>
  </si>
  <si>
    <t>autres subvention</t>
  </si>
  <si>
    <t>subvention conventionne</t>
  </si>
  <si>
    <t>Indémnités au président et aux  conseillers y ayant droit.</t>
  </si>
  <si>
    <t>Frais de transport du président et des conseillers à l'intérieur du Royaume</t>
  </si>
  <si>
    <t>Frais de  transport du président et des conseillers à l'étranger</t>
  </si>
  <si>
    <t>Frais de déplacement du président et des conseillers à l'intérieur du Royaume</t>
  </si>
  <si>
    <t>Frais de mission du président et des conseillers à l'étranger.</t>
  </si>
  <si>
    <t>Frais d'assurance des membres.</t>
  </si>
  <si>
    <t>Indémnités représentatives de frais.</t>
  </si>
  <si>
    <t>Frais de fêtes nationales et cérémonies officielles</t>
  </si>
  <si>
    <t>Achat de petit matériel fongible de décoration  et de pavoisement</t>
  </si>
  <si>
    <t>Location de matériel des fêtes.</t>
  </si>
  <si>
    <t>Achat d'objets d'art ou cadeaux remis en prix</t>
  </si>
  <si>
    <t>Frais d'hebergement, de restauration et de réception</t>
  </si>
  <si>
    <t>Frais d'animation artistiques et culturelles</t>
  </si>
  <si>
    <t>Jumelage</t>
  </si>
  <si>
    <t>Cotisation Àu frais de jumelage entre les ville</t>
  </si>
  <si>
    <t>Cotisation à l'organisation des villes arabes</t>
  </si>
  <si>
    <t>Cotisation à l'union des villes arabes</t>
  </si>
  <si>
    <t>Cotisation à l'organisation des villes africains</t>
  </si>
  <si>
    <t>Cotisation à l'association des elus locaux</t>
  </si>
  <si>
    <t>Frais de transport à l'intérieur du Royaume</t>
  </si>
  <si>
    <t>Frais de transport à l'étranger</t>
  </si>
  <si>
    <t>Frais de mission à l'étranger.</t>
  </si>
  <si>
    <t>autres frais de fonctionnement</t>
  </si>
  <si>
    <t>Abonnement et documentation</t>
  </si>
  <si>
    <t>Abonnement aux bulletins officiels et aux journaux et revues</t>
  </si>
  <si>
    <t>Abonnement aux agences d'information.</t>
  </si>
  <si>
    <t>Abonnement aux réseaux d'information</t>
  </si>
  <si>
    <t>Achat de documentations diverses</t>
  </si>
  <si>
    <t>Abonnement aux réseaux d'eau et d'éléctricité</t>
  </si>
  <si>
    <t>Organisation de séminaires, colloques et stages</t>
  </si>
  <si>
    <t>Frais de réception</t>
  </si>
  <si>
    <t>Frais d'hebergement et de restauration</t>
  </si>
  <si>
    <t>Frais de transport</t>
  </si>
  <si>
    <t>Fournitures et impression</t>
  </si>
  <si>
    <t>Location de matériel didactique</t>
  </si>
  <si>
    <t>Frais d'honoraires</t>
  </si>
  <si>
    <t>Vacations</t>
  </si>
  <si>
    <t>Frais d'animation</t>
  </si>
  <si>
    <t>Rémunérations principales</t>
  </si>
  <si>
    <t>Traitements et indémnités  permanentes du personnel titulaire et assimilés</t>
  </si>
  <si>
    <t>Salaires et indemnités du personnel temporaire</t>
  </si>
  <si>
    <t>Salaires du personnel occasionnel</t>
  </si>
  <si>
    <t>Indémnités diverses</t>
  </si>
  <si>
    <t>Indemnités pour travaux supplémentaires</t>
  </si>
  <si>
    <t>indémnités de caisse</t>
  </si>
  <si>
    <t>Indemnités pour travaux pénibles et salissants</t>
  </si>
  <si>
    <t>Cotisations et avantages sociaux</t>
  </si>
  <si>
    <t>Participations patronales à la caisse marocaine de retraite (C.M.R.)</t>
  </si>
  <si>
    <t>Participations patronales au régime collectif d'allocation de retraite (R.C.A.R.)</t>
  </si>
  <si>
    <t>Participations patronales aux organismes de prévoyance sociale (CNOPS)</t>
  </si>
  <si>
    <t>Prime de naissance.</t>
  </si>
  <si>
    <t>Habillement des agents y ayant droit</t>
  </si>
  <si>
    <t>Transport et déplacement du personnel</t>
  </si>
  <si>
    <t>Frais de déplacement à l'intérieur du Royaume</t>
  </si>
  <si>
    <t>Frais de mission à l'étranger</t>
  </si>
  <si>
    <t>Frais de stage</t>
  </si>
  <si>
    <t>Actions liées aux autres moyens de fonctionnement</t>
  </si>
  <si>
    <t>Location</t>
  </si>
  <si>
    <t>Location de bâtiments administratifs</t>
  </si>
  <si>
    <t>Location de matériel de transport et engins</t>
  </si>
  <si>
    <t>Entretien courant de bâtiments administratifs</t>
  </si>
  <si>
    <t>Entretien et réparation courant de matériel informatique</t>
  </si>
  <si>
    <t>Entretien courant de matériel et mobilier de bureau</t>
  </si>
  <si>
    <t>Entretien courant de réseaux téléphoniques</t>
  </si>
  <si>
    <t>Fournitures et imprimés</t>
  </si>
  <si>
    <t>Maintenance et conservation de bâtiments et matériel technique</t>
  </si>
  <si>
    <t>Fournitures de bureau, produits d'impression, papeterie et imprimés</t>
  </si>
  <si>
    <t>Fournitures pour matériel technique et informatique</t>
  </si>
  <si>
    <t>Fournitures et produits  de publication</t>
  </si>
  <si>
    <t>Parc de véhicules  et engins</t>
  </si>
  <si>
    <t>Achat de carburants et lubrifiants</t>
  </si>
  <si>
    <t>Pièces de rechange et pneumatique pour les véhicules et engins</t>
  </si>
  <si>
    <t>Entretien et réparation de véhicules et engins</t>
  </si>
  <si>
    <t>Frais d'assurance de véhicules et engins</t>
  </si>
  <si>
    <t>Taxe spéciale sur les véhicules</t>
  </si>
  <si>
    <t>Matériaux de construction</t>
  </si>
  <si>
    <t>Achat de produits bruts des carrières</t>
  </si>
  <si>
    <t>Achat de ciment, trottoirs et carreaux</t>
  </si>
  <si>
    <t>Achat de bois</t>
  </si>
  <si>
    <t>Achat de produits de feronnerie, regards et buses</t>
  </si>
  <si>
    <t>Achat de vitrerie</t>
  </si>
  <si>
    <t>Achat de peinture</t>
  </si>
  <si>
    <t>Achat d'articles sanitaires et de plomberie</t>
  </si>
  <si>
    <t>Achat de petit matériel électrique</t>
  </si>
  <si>
    <t>Achat de bitume</t>
  </si>
  <si>
    <t>Achat de chaux</t>
  </si>
  <si>
    <t>Achat d'agglomérés</t>
  </si>
  <si>
    <t>Achat de briques</t>
  </si>
  <si>
    <t>Produit d'hygiène</t>
  </si>
  <si>
    <t>Achat de produits d'entretien ménager</t>
  </si>
  <si>
    <t>Achat de produits désinfectants</t>
  </si>
  <si>
    <t>Achat de produits en plastique</t>
  </si>
  <si>
    <t>Fourrières et abattoirs</t>
  </si>
  <si>
    <t>Frais de fourniture de bétail et harnachement</t>
  </si>
  <si>
    <t>Achat d'armes et munitions</t>
  </si>
  <si>
    <t>Achat d'encre d'estampillage des viandes</t>
  </si>
  <si>
    <t>Achat de graisse</t>
  </si>
  <si>
    <t>Entretien et renouvellement de petit matériel</t>
  </si>
  <si>
    <t>Etudes, recherches et honoraires</t>
  </si>
  <si>
    <t>Etudes générales</t>
  </si>
  <si>
    <t>Honoraires</t>
  </si>
  <si>
    <t>Frais d'établissement des états de paie par d'autres organismes</t>
  </si>
  <si>
    <t>Frais d'études techniques et d'analyses</t>
  </si>
  <si>
    <t>Autres frais de gestion générale</t>
  </si>
  <si>
    <t>Redevances d'électricité</t>
  </si>
  <si>
    <t>Redevances d'eau</t>
  </si>
  <si>
    <t>Taxes et redevances de télécommunication</t>
  </si>
  <si>
    <t>Taxes postales et affranchissement</t>
  </si>
  <si>
    <t>Assurances incendies et responsabilités civiles</t>
  </si>
  <si>
    <t>Publicités</t>
  </si>
  <si>
    <t>Annonces légales, insertion, frais de publication</t>
  </si>
  <si>
    <t>Impôts et taxes</t>
  </si>
  <si>
    <t>Actions financières liées à l'amortissement de la dette</t>
  </si>
  <si>
    <t>Intérêts de l'emprunt  contracté auprès du FEC</t>
  </si>
  <si>
    <t>فوائد القروض الممنوحة من صندوق التجهيز الجماعي</t>
  </si>
  <si>
    <t>DOMAINES DES AFFAIRES SOCIALES</t>
  </si>
  <si>
    <t>Assistance sociale</t>
  </si>
  <si>
    <t>Subventions aux associations des oeuvres sociales du personnel</t>
  </si>
  <si>
    <t>Subventions aux institutions  publiques de bienfaisance</t>
  </si>
  <si>
    <t>Subventions aux oeuvres philanthropiques</t>
  </si>
  <si>
    <t>Subventions aux autres institutions sociales</t>
  </si>
  <si>
    <t>Frais de circoncision</t>
  </si>
  <si>
    <t>Frais de transport des enfants vers les colonies de vacances</t>
  </si>
  <si>
    <t>Dons et secours en faveur des indigents</t>
  </si>
  <si>
    <t>Frais d'inhumation et de dépouillage</t>
  </si>
  <si>
    <t>Achat de produits alimentaires à usage humain</t>
  </si>
  <si>
    <t>Concours aux sports et loisirs</t>
  </si>
  <si>
    <t>Associations et clubs de sports</t>
  </si>
  <si>
    <t>Allocations aux associations sportives</t>
  </si>
  <si>
    <t>Allocations aux clubs sportifs</t>
  </si>
  <si>
    <t>Terrains, salles et complexes sportifs</t>
  </si>
  <si>
    <t>Partipation aux frais de fonctionnement des salles de sports</t>
  </si>
  <si>
    <t>Partipation aux frais de fonctionnement des terrains de sports</t>
  </si>
  <si>
    <t>Participation aux frais de fonctionnement des complexes sportifs</t>
  </si>
  <si>
    <t>Achat d'articles de sport</t>
  </si>
  <si>
    <t>Soins de santé de base et d'hygiène</t>
  </si>
  <si>
    <t>Produits pharmaceutiques et d'hygiène</t>
  </si>
  <si>
    <t>Achat de produits pharmaceutiques pour les B.M.H. et les centres hospitaliers</t>
  </si>
  <si>
    <t>Produits d'hygiène pour les B.M.H., centres hospitaliers et dispensaires</t>
  </si>
  <si>
    <t>Achat de produits pour dératisation</t>
  </si>
  <si>
    <t>Achat de pecticides et insecticides</t>
  </si>
  <si>
    <t>Achat de petit matériel pour les B.M.H.</t>
  </si>
  <si>
    <t>Campagne de vaccination</t>
  </si>
  <si>
    <t>Achat de produits de vaccination</t>
  </si>
  <si>
    <t>Achat de petit matériel de vaccination</t>
  </si>
  <si>
    <t>Enseignement primaire</t>
  </si>
  <si>
    <t>Denrées et fournitures consommées</t>
  </si>
  <si>
    <t>Achat de fournitures scolaires</t>
  </si>
  <si>
    <t>Achat de livres remis en prix</t>
  </si>
  <si>
    <t>Enseignement secondaire</t>
  </si>
  <si>
    <t>Achat de livres pour les bibliothèques</t>
  </si>
  <si>
    <t>Achat de livres pour la remise en prix</t>
  </si>
  <si>
    <t>Centres de formation</t>
  </si>
  <si>
    <t>Frais de formation continue pour les élus</t>
  </si>
  <si>
    <t>Frais de formation continue pour le personnel de la collectivité</t>
  </si>
  <si>
    <t>Frais de fonctionnement des foyers socioculturels de femme</t>
  </si>
  <si>
    <t>Frais de fonctionnement des garderies d'enfants</t>
  </si>
  <si>
    <t>Culture et beaux arts</t>
  </si>
  <si>
    <t>Bibliothèques</t>
  </si>
  <si>
    <t>Achat de livres</t>
  </si>
  <si>
    <t>Entretien et réparation courants de matériel et de mobilier</t>
  </si>
  <si>
    <t>Entretien courant de bâtiments</t>
  </si>
  <si>
    <t>Reliure de livres et registres divers</t>
  </si>
  <si>
    <t>Conservatoires</t>
  </si>
  <si>
    <t>Achat d'instruments de musique</t>
  </si>
  <si>
    <t>Entretien et réparation courants de matériel technique</t>
  </si>
  <si>
    <t>Théâtre</t>
  </si>
  <si>
    <t>Achat de petit matériel</t>
  </si>
  <si>
    <t>Entretien et réparation courants de matériel</t>
  </si>
  <si>
    <t>Maisons de jeunes</t>
  </si>
  <si>
    <t>Musés</t>
  </si>
  <si>
    <t>Allocation en faveur des associations culturelles</t>
  </si>
  <si>
    <t xml:space="preserve">Allocation en faveur des associations </t>
  </si>
  <si>
    <t>Allocation en faveur des associations sociales</t>
  </si>
  <si>
    <t>Cérémonies religieuses</t>
  </si>
  <si>
    <t>Activités religieuses</t>
  </si>
  <si>
    <t>Cimetières et pompes funèbres</t>
  </si>
  <si>
    <t>Achat de matériaux de construction</t>
  </si>
  <si>
    <t>Entretien et réparation courants de cimetières</t>
  </si>
  <si>
    <t>Frais de lavage et enterrements des morts</t>
  </si>
  <si>
    <t>Fournitures pour ateliers</t>
  </si>
  <si>
    <t>Entretien de material courant</t>
  </si>
  <si>
    <t>Entretien courant de batîments</t>
  </si>
  <si>
    <t>DOMAINE DES AFFAIRES TECHNIQUES</t>
  </si>
  <si>
    <t>Habitat, espaces verts, jardins et protection de l'environnement</t>
  </si>
  <si>
    <t>, espaces verts, jardins et protection de l'environnement</t>
  </si>
  <si>
    <t>Achat d'arbres et de plantes</t>
  </si>
  <si>
    <t>Achat de graines et fleurs de plantation</t>
  </si>
  <si>
    <t>Achat d'engrais</t>
  </si>
  <si>
    <t>Achat de petit matériel de signalisation</t>
  </si>
  <si>
    <t>Achat des plaques de rotation des immeubles</t>
  </si>
  <si>
    <t>Achat des plaques des noms des rues</t>
  </si>
  <si>
    <t>Achat de buses et regards en fonte</t>
  </si>
  <si>
    <t>Maintenance et conservation du patrimoine</t>
  </si>
  <si>
    <t>Entretien courant d'espaces verts, jardins et forêts</t>
  </si>
  <si>
    <t>Entretien de places publiques, parcs, parckings et décharges publiques</t>
  </si>
  <si>
    <t>Entretien de plages ou piscines</t>
  </si>
  <si>
    <t>Entretien d'égouts</t>
  </si>
  <si>
    <t>Entretien courant de voies</t>
  </si>
  <si>
    <t>Entretien de campings</t>
  </si>
  <si>
    <t>Entretien d'installations sportives</t>
  </si>
  <si>
    <t>Entretien d'installations d'eau publique</t>
  </si>
  <si>
    <t>Entretien d'installations d'éclairage public</t>
  </si>
  <si>
    <t>Entretien d'autres installations</t>
  </si>
  <si>
    <t>Entretien et réparation courants de réseaux et installation d'électricité</t>
  </si>
  <si>
    <t>Entretien courant d'ouvrages d'électricité publique</t>
  </si>
  <si>
    <t>Entretien courant de générateurs, postes de transformation et groupe</t>
  </si>
  <si>
    <t>Achat de matériel d'entretien</t>
  </si>
  <si>
    <t>Maintenance et conservation</t>
  </si>
  <si>
    <t>Eau publique</t>
  </si>
  <si>
    <t>Eclairage public</t>
  </si>
  <si>
    <t>Redevances</t>
  </si>
  <si>
    <t>Consommation de l'Eclairage public</t>
  </si>
  <si>
    <t>Points d'eau</t>
  </si>
  <si>
    <t>TOTAL CHAPITRE 30</t>
  </si>
  <si>
    <t>TOTAL CHAPITRE 10</t>
  </si>
  <si>
    <t>TOTAL CHAPITRE 20</t>
  </si>
  <si>
    <t>DOMAINE DE SOUTIEN</t>
  </si>
  <si>
    <t xml:space="preserve">Remboursement et restitution de droits, taxes </t>
  </si>
  <si>
    <t>Remboursement aux particuliers</t>
  </si>
  <si>
    <t>Dommages et intérêts au profit des tiers</t>
  </si>
  <si>
    <t>Frais de procédures et d'instances</t>
  </si>
  <si>
    <t>Personnel</t>
  </si>
  <si>
    <t>Matériel et frais de fonctionnement</t>
  </si>
  <si>
    <t>Travaux de salubrité et sécurité publiques exécutés pour le compte des propriétaires défaillants</t>
  </si>
  <si>
    <t>Versement au C.C.D de..........................</t>
  </si>
  <si>
    <t xml:space="preserve">Versement au C.C.D de  TABRIQUET </t>
  </si>
  <si>
    <t>Versement au C.C.D de  HSSAIN</t>
  </si>
  <si>
    <t>Versement au C.C.D de  BETTANA</t>
  </si>
  <si>
    <t>Versement au C.C.D de  LAMRISSA</t>
  </si>
  <si>
    <t>Versement au C.C.D de LAAYAYDA</t>
  </si>
  <si>
    <t>Versement aux entreprises privées en contre partie des services rendus à la collectivité locale</t>
  </si>
  <si>
    <t>Versement de l'excédent à la 2ème partie</t>
  </si>
  <si>
    <t>DOMAINE DE CONSOLIDATION DES RESULTATS</t>
  </si>
  <si>
    <t>TOTAL CHAPITRE 50</t>
  </si>
  <si>
    <t>TOTAL CHAPITRE 60</t>
  </si>
  <si>
    <t xml:space="preserve">TOTAL GENERAL </t>
  </si>
  <si>
    <t>DEPENSES  SECRTION 02</t>
  </si>
  <si>
    <t xml:space="preserve">Royaume du Maroc </t>
  </si>
  <si>
    <t>سداد اصل القروض</t>
  </si>
  <si>
    <t>فوائد القروض</t>
  </si>
  <si>
    <t>الاعانات المقدمة لجمعيات الأعمال الاجتماعية للموظفين</t>
  </si>
  <si>
    <t xml:space="preserve">دفعات لفائدة  نظام المساعدة الطبية </t>
  </si>
  <si>
    <t>دفعات لفائدة شركة اتصالات االمغرب</t>
  </si>
  <si>
    <t xml:space="preserve"> دفعات لفائدة  مؤسسة حسن السنوسي للمساهمة في تسيير المؤسسة المغربية للنهوض بالتعليم الاولي</t>
  </si>
  <si>
    <t>دفعات لفائدة دار الاسعاف و الرعاية الاجتماعية بسلا</t>
  </si>
  <si>
    <t>دفعات لفائدة شركة التنمية المحلية للانارة العمومية SDL</t>
  </si>
  <si>
    <t xml:space="preserve">دفعات لفائدة جمعية ابي رقراق فيلم المراة </t>
  </si>
  <si>
    <t xml:space="preserve">دفعات لفائدة جمعية ابي رقراق  فضاء هوليوود </t>
  </si>
  <si>
    <t xml:space="preserve">دفعات لفائدة  جمعية العصبة المغربية لمحاربة داء السل فرع سلا </t>
  </si>
  <si>
    <t xml:space="preserve">دفعات لفائدة مؤسسة  تسيير المركز الوطني محمد السادسس للمعاقين </t>
  </si>
  <si>
    <t xml:space="preserve">دفعات لفائدة  الشبكة الجمعوية لتسيير مركز تنمية  كفاءات الشباب بحي الرحمة  (تابريكت) </t>
  </si>
  <si>
    <t>دفعات لفائدة  الفضاء الاجتماعي التربوي  لدعم كفاءات الشباب (بطانة)</t>
  </si>
  <si>
    <t xml:space="preserve">دفعات لفائدة  جمعية الرياضية السلاوية فرع كرة القدم </t>
  </si>
  <si>
    <t>دفعات لفائدة  جمعية الرياضية السلاوية فرع كرة السلة</t>
  </si>
  <si>
    <t xml:space="preserve"> دفعات لفائدة  مؤسسة سلا للثقافة و الفنون </t>
  </si>
  <si>
    <t>دفعات لفائدة  جمعية الامل لدعم المركب الاجتماعي  التربوي لسلا الجديدة</t>
  </si>
  <si>
    <t>دفعات لفائدة تعاونية الدايم لبائعي السمك</t>
  </si>
  <si>
    <t>دفعات لفائدة  جمعية الرياضية السلاوية فرع الدرجات</t>
  </si>
  <si>
    <t>دفعات لفائدة  جمعية الرياضية السلاوية فرع كرة الطائرة</t>
  </si>
  <si>
    <t xml:space="preserve"> دفعات لفائدة  الاتحاد الرياضي السلاوي فرع كرة القدم</t>
  </si>
  <si>
    <t xml:space="preserve"> دفعات لفائدة  الاتحاد الرياضي السلاوي فرع كرة اليد</t>
  </si>
  <si>
    <t xml:space="preserve"> دفعات لفائدة  جمعية  الاولمبيك الرياضي السلاوي 2010 لكرة اليد</t>
  </si>
  <si>
    <t xml:space="preserve"> دفعات لفائدة  جمعية  الرشاد الرياضي السلاوي فرع كرة القدم</t>
  </si>
  <si>
    <t xml:space="preserve"> دفعات لفائدة  جمعية  النجاح الرياضي السلاوي فرع كرة القدم</t>
  </si>
  <si>
    <t xml:space="preserve"> دفعات لفائدة  جمعية  شباب تابريكت السلاوي فرع كرة القدم </t>
  </si>
  <si>
    <t xml:space="preserve">الاعتمادات المفتوحة باليزانية لسنة2015  </t>
  </si>
  <si>
    <t>الاعتمادات  المنقولة  عن  سنة 2014</t>
  </si>
  <si>
    <t xml:space="preserve">تحويل الاعتماد و الاعتمادات الاضافية </t>
  </si>
  <si>
    <t xml:space="preserve">مجموع الاعتمادات الملتزم بها  </t>
  </si>
  <si>
    <t xml:space="preserve">Ministère de l'intèrieur </t>
  </si>
  <si>
    <t xml:space="preserve">Préfecture de salé </t>
  </si>
  <si>
    <t>Commune Urbaine de salé</t>
  </si>
  <si>
    <t>الرئيـس الـجـديـد</t>
  </si>
  <si>
    <t>مجموع الاعتمادات الملتزم بها 2015</t>
  </si>
  <si>
    <t>مجموع الحوالات الصادرة  2015</t>
  </si>
  <si>
    <t>مجموع الحوالات الصادرة عن سنة  2014</t>
  </si>
  <si>
    <t>الاعتمادات  المنقولة  عن  سنة 2015</t>
  </si>
  <si>
    <t>الاعتمادات الملغاة</t>
  </si>
  <si>
    <t>TOTAL DU CHAPITRE I</t>
  </si>
  <si>
    <t xml:space="preserve">المجموع  </t>
  </si>
  <si>
    <t>ETAT DES DEPENSES  DE LA 1ere PARTIE DU BUDGET AU TITRE DE L'EXERCICE 2015</t>
  </si>
  <si>
    <r>
      <t xml:space="preserve">                         </t>
    </r>
    <r>
      <rPr>
        <b/>
        <i/>
        <u val="single"/>
        <sz val="14"/>
        <rFont val="Arial"/>
        <family val="2"/>
      </rPr>
      <t xml:space="preserve">    بيـان مصاريف  الـتسـيير    برسم   سنة  2015 </t>
    </r>
  </si>
  <si>
    <r>
      <t xml:space="preserve">                          </t>
    </r>
    <r>
      <rPr>
        <b/>
        <u val="singleAccounting"/>
        <sz val="18"/>
        <rFont val="Arial"/>
        <family val="2"/>
      </rPr>
      <t>تلخيص أبواب مصاريف  الجزء الأول من الميزانية لسنة2015</t>
    </r>
  </si>
  <si>
    <t xml:space="preserve">الاعتمادات المفتوحة باليزانية لسنة 2015 </t>
  </si>
  <si>
    <t>الاعتمادات المنقولة عن سنة 2015</t>
  </si>
  <si>
    <t xml:space="preserve">جماعة سلا </t>
  </si>
  <si>
    <t>جماعة  سلا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</si>
</sst>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_-[$€-2]\ * #,##0.00_-;_-[$€-2]\ * #,##0.00\-;_-[$€-2]\ * &quot;-&quot;??_-"/>
    <numFmt numFmtId="189" formatCode="#,##0.00\ _F"/>
    <numFmt numFmtId="190" formatCode="_-* #,##0.000\ _€_-;\-* #,##0.000\ _€_-;_-* &quot;-&quot;??\ _€_-;_-@_-"/>
    <numFmt numFmtId="191" formatCode="_-* #,##0.0\ _€_-;\-* #,##0.0\ _€_-;_-* &quot;-&quot;??\ _€_-;_-@_-"/>
    <numFmt numFmtId="192" formatCode="_-* #,##0\ _€_-;\-* #,##0\ _€_-;_-* &quot;-&quot;??\ _€_-;_-@_-"/>
    <numFmt numFmtId="193" formatCode="0.00000000"/>
    <numFmt numFmtId="194" formatCode="0.000000000"/>
    <numFmt numFmtId="195" formatCode="0.00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C]dddd\ d\ mmmm\ yyyy"/>
    <numFmt numFmtId="202" formatCode="&quot;Vrai&quot;;&quot;Vrai&quot;;&quot;Faux&quot;"/>
    <numFmt numFmtId="203" formatCode="&quot;Actif&quot;;&quot;Actif&quot;;&quot;Inactif&quot;"/>
    <numFmt numFmtId="204" formatCode="[$€-2]\ #,##0.00_);[Red]\([$€-2]\ #,##0.00\)"/>
  </numFmts>
  <fonts count="10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aditional Arabic"/>
      <family val="1"/>
    </font>
    <font>
      <b/>
      <sz val="12"/>
      <name val="Traditional Arabic"/>
      <family val="1"/>
    </font>
    <font>
      <b/>
      <sz val="16"/>
      <name val="Traditional Arabic"/>
      <family val="1"/>
    </font>
    <font>
      <sz val="8"/>
      <name val="Arial"/>
      <family val="2"/>
    </font>
    <font>
      <sz val="8"/>
      <name val="Traditional Arabic"/>
      <family val="1"/>
    </font>
    <font>
      <b/>
      <sz val="8"/>
      <name val="Traditional Arabic"/>
      <family val="1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Traditional Arabic"/>
      <family val="1"/>
    </font>
    <font>
      <b/>
      <sz val="8"/>
      <color indexed="8"/>
      <name val="Traditional Arabic"/>
      <family val="1"/>
    </font>
    <font>
      <b/>
      <u val="single"/>
      <sz val="11"/>
      <name val="Traditional Arabic"/>
      <family val="1"/>
    </font>
    <font>
      <b/>
      <i/>
      <u val="single"/>
      <sz val="11"/>
      <name val="Traditional Arabic"/>
      <family val="1"/>
    </font>
    <font>
      <b/>
      <u val="single"/>
      <sz val="11"/>
      <color indexed="8"/>
      <name val="Traditional Arabic"/>
      <family val="1"/>
    </font>
    <font>
      <b/>
      <i/>
      <sz val="11"/>
      <name val="Traditional Arabic"/>
      <family val="1"/>
    </font>
    <font>
      <b/>
      <i/>
      <sz val="14"/>
      <name val="Arial"/>
      <family val="2"/>
    </font>
    <font>
      <b/>
      <i/>
      <sz val="14"/>
      <name val="Traditional Arabic"/>
      <family val="1"/>
    </font>
    <font>
      <i/>
      <sz val="14"/>
      <name val="Arial"/>
      <family val="2"/>
    </font>
    <font>
      <b/>
      <sz val="18"/>
      <name val="Arial"/>
      <family val="2"/>
    </font>
    <font>
      <b/>
      <u val="singleAccounting"/>
      <sz val="18"/>
      <name val="Arial"/>
      <family val="2"/>
    </font>
    <font>
      <b/>
      <u val="single"/>
      <sz val="18"/>
      <name val="Traditional Arabic"/>
      <family val="1"/>
    </font>
    <font>
      <b/>
      <u val="single"/>
      <sz val="16"/>
      <name val="Arial"/>
      <family val="2"/>
    </font>
    <font>
      <sz val="7"/>
      <name val="Traditional Arabic"/>
      <family val="1"/>
    </font>
    <font>
      <sz val="7"/>
      <name val="Arial"/>
      <family val="2"/>
    </font>
    <font>
      <sz val="8"/>
      <color indexed="8"/>
      <name val="Traditional Arabic"/>
      <family val="1"/>
    </font>
    <font>
      <b/>
      <sz val="9"/>
      <name val="Traditional Arabic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name val="Traditional Arabic"/>
      <family val="1"/>
    </font>
    <font>
      <sz val="9"/>
      <color indexed="8"/>
      <name val="Traditional Arabic"/>
      <family val="1"/>
    </font>
    <font>
      <u val="single"/>
      <sz val="9"/>
      <name val="Traditional Arabic"/>
      <family val="1"/>
    </font>
    <font>
      <b/>
      <sz val="9"/>
      <name val="Arial"/>
      <family val="2"/>
    </font>
    <font>
      <b/>
      <sz val="7"/>
      <name val="Traditional Arabic"/>
      <family val="1"/>
    </font>
    <font>
      <b/>
      <sz val="9"/>
      <color indexed="8"/>
      <name val="Arial"/>
      <family val="2"/>
    </font>
    <font>
      <b/>
      <sz val="7"/>
      <color indexed="8"/>
      <name val="Traditional Arabic"/>
      <family val="1"/>
    </font>
    <font>
      <b/>
      <i/>
      <sz val="12"/>
      <name val="Arial"/>
      <family val="2"/>
    </font>
    <font>
      <b/>
      <i/>
      <sz val="12"/>
      <name val="Arabic Transparent"/>
      <family val="0"/>
    </font>
    <font>
      <i/>
      <sz val="12"/>
      <name val="Arabic Transparent"/>
      <family val="0"/>
    </font>
    <font>
      <sz val="12"/>
      <name val="Arial"/>
      <family val="2"/>
    </font>
    <font>
      <b/>
      <i/>
      <u val="single"/>
      <sz val="14"/>
      <name val="Arial"/>
      <family val="2"/>
    </font>
    <font>
      <b/>
      <i/>
      <sz val="9"/>
      <name val="Traditional Arabic"/>
      <family val="1"/>
    </font>
    <font>
      <sz val="8"/>
      <color indexed="8"/>
      <name val="Arial"/>
      <family val="2"/>
    </font>
    <font>
      <b/>
      <sz val="20"/>
      <name val="Arial"/>
      <family val="2"/>
    </font>
    <font>
      <b/>
      <i/>
      <u val="single"/>
      <sz val="12"/>
      <name val="Arial"/>
      <family val="2"/>
    </font>
    <font>
      <b/>
      <sz val="26"/>
      <color indexed="8"/>
      <name val="Traditional Arabic"/>
      <family val="1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Accounting"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Traditional Arabic"/>
      <family val="1"/>
    </font>
    <font>
      <b/>
      <sz val="10"/>
      <color indexed="8"/>
      <name val="Arial"/>
      <family val="2"/>
    </font>
    <font>
      <b/>
      <u val="single"/>
      <sz val="9"/>
      <color indexed="8"/>
      <name val="Traditional Arab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u val="singleAccounting"/>
      <sz val="9"/>
      <color theme="1"/>
      <name val="Arial"/>
      <family val="2"/>
    </font>
    <font>
      <b/>
      <u val="single"/>
      <sz val="8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9"/>
      <color theme="1"/>
      <name val="Traditional Arabic"/>
      <family val="1"/>
    </font>
    <font>
      <b/>
      <sz val="10"/>
      <color theme="1"/>
      <name val="Arial"/>
      <family val="2"/>
    </font>
    <font>
      <b/>
      <u val="single"/>
      <sz val="9"/>
      <color theme="1"/>
      <name val="Traditional Arabic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0" fillId="27" borderId="3" applyNumberFormat="0" applyFont="0" applyAlignment="0" applyProtection="0"/>
    <xf numFmtId="0" fontId="80" fillId="28" borderId="1" applyNumberFormat="0" applyAlignment="0" applyProtection="0"/>
    <xf numFmtId="188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335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8" fillId="33" borderId="0" xfId="48" applyFont="1" applyFill="1" applyBorder="1" applyAlignment="1">
      <alignment horizontal="center"/>
    </xf>
    <xf numFmtId="43" fontId="18" fillId="33" borderId="10" xfId="48" applyFont="1" applyFill="1" applyBorder="1" applyAlignment="1">
      <alignment/>
    </xf>
    <xf numFmtId="0" fontId="18" fillId="33" borderId="11" xfId="0" applyFont="1" applyFill="1" applyBorder="1" applyAlignment="1">
      <alignment/>
    </xf>
    <xf numFmtId="43" fontId="18" fillId="33" borderId="11" xfId="48" applyFont="1" applyFill="1" applyBorder="1" applyAlignment="1">
      <alignment horizontal="center"/>
    </xf>
    <xf numFmtId="43" fontId="19" fillId="33" borderId="11" xfId="48" applyFont="1" applyFill="1" applyBorder="1" applyAlignment="1">
      <alignment horizontal="right" indent="1"/>
    </xf>
    <xf numFmtId="43" fontId="19" fillId="33" borderId="11" xfId="48" applyFont="1" applyFill="1" applyBorder="1" applyAlignment="1">
      <alignment horizontal="left"/>
    </xf>
    <xf numFmtId="0" fontId="18" fillId="33" borderId="12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43" fontId="20" fillId="33" borderId="13" xfId="48" applyFont="1" applyFill="1" applyBorder="1" applyAlignment="1">
      <alignment/>
    </xf>
    <xf numFmtId="43" fontId="18" fillId="33" borderId="13" xfId="48" applyFont="1" applyFill="1" applyBorder="1" applyAlignment="1">
      <alignment/>
    </xf>
    <xf numFmtId="43" fontId="19" fillId="33" borderId="0" xfId="48" applyFont="1" applyFill="1" applyBorder="1" applyAlignment="1">
      <alignment horizontal="right" indent="1"/>
    </xf>
    <xf numFmtId="43" fontId="18" fillId="33" borderId="0" xfId="48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0" fillId="34" borderId="0" xfId="0" applyFill="1" applyAlignment="1">
      <alignment/>
    </xf>
    <xf numFmtId="0" fontId="17" fillId="35" borderId="12" xfId="53" applyFont="1" applyFill="1" applyBorder="1" applyAlignment="1">
      <alignment horizontal="center" vertical="center" wrapText="1"/>
      <protection/>
    </xf>
    <xf numFmtId="0" fontId="17" fillId="35" borderId="15" xfId="53" applyFont="1" applyFill="1" applyBorder="1" applyAlignment="1">
      <alignment horizontal="center" vertical="center" wrapText="1"/>
      <protection/>
    </xf>
    <xf numFmtId="0" fontId="17" fillId="35" borderId="13" xfId="53" applyFont="1" applyFill="1" applyBorder="1" applyAlignment="1">
      <alignment horizontal="center" vertical="center" wrapText="1"/>
      <protection/>
    </xf>
    <xf numFmtId="0" fontId="5" fillId="35" borderId="15" xfId="53" applyFont="1" applyFill="1" applyBorder="1" applyAlignment="1">
      <alignment horizontal="center" vertical="center" wrapText="1"/>
      <protection/>
    </xf>
    <xf numFmtId="43" fontId="6" fillId="34" borderId="0" xfId="48" applyFont="1" applyFill="1" applyAlignment="1">
      <alignment/>
    </xf>
    <xf numFmtId="0" fontId="24" fillId="34" borderId="0" xfId="0" applyFont="1" applyFill="1" applyAlignment="1">
      <alignment/>
    </xf>
    <xf numFmtId="43" fontId="21" fillId="34" borderId="0" xfId="48" applyFont="1" applyFill="1" applyAlignment="1">
      <alignment horizontal="center"/>
    </xf>
    <xf numFmtId="4" fontId="23" fillId="34" borderId="0" xfId="53" applyNumberFormat="1" applyFont="1" applyFill="1" applyAlignment="1">
      <alignment horizontal="center"/>
      <protection/>
    </xf>
    <xf numFmtId="43" fontId="7" fillId="34" borderId="0" xfId="48" applyFont="1" applyFill="1" applyAlignment="1">
      <alignment horizontal="right" indent="1"/>
    </xf>
    <xf numFmtId="43" fontId="8" fillId="34" borderId="0" xfId="48" applyFont="1" applyFill="1" applyAlignment="1">
      <alignment horizontal="right" indent="1"/>
    </xf>
    <xf numFmtId="43" fontId="9" fillId="34" borderId="16" xfId="48" applyFont="1" applyFill="1" applyBorder="1" applyAlignment="1">
      <alignment/>
    </xf>
    <xf numFmtId="0" fontId="5" fillId="34" borderId="0" xfId="53" applyFont="1" applyFill="1" applyBorder="1" applyAlignment="1">
      <alignment horizontal="center" vertical="center" wrapText="1"/>
      <protection/>
    </xf>
    <xf numFmtId="43" fontId="10" fillId="34" borderId="0" xfId="48" applyFont="1" applyFill="1" applyBorder="1" applyAlignment="1">
      <alignment/>
    </xf>
    <xf numFmtId="43" fontId="9" fillId="34" borderId="0" xfId="48" applyFont="1" applyFill="1" applyBorder="1" applyAlignment="1">
      <alignment horizontal="center"/>
    </xf>
    <xf numFmtId="43" fontId="30" fillId="34" borderId="17" xfId="48" applyFont="1" applyFill="1" applyBorder="1" applyAlignment="1">
      <alignment/>
    </xf>
    <xf numFmtId="43" fontId="30" fillId="34" borderId="18" xfId="48" applyFont="1" applyFill="1" applyBorder="1" applyAlignment="1">
      <alignment/>
    </xf>
    <xf numFmtId="43" fontId="30" fillId="34" borderId="19" xfId="48" applyFont="1" applyFill="1" applyBorder="1" applyAlignment="1">
      <alignment/>
    </xf>
    <xf numFmtId="43" fontId="29" fillId="34" borderId="17" xfId="48" applyFont="1" applyFill="1" applyBorder="1" applyAlignment="1">
      <alignment/>
    </xf>
    <xf numFmtId="43" fontId="29" fillId="34" borderId="20" xfId="48" applyFont="1" applyFill="1" applyBorder="1" applyAlignment="1">
      <alignment/>
    </xf>
    <xf numFmtId="43" fontId="29" fillId="34" borderId="21" xfId="48" applyFont="1" applyFill="1" applyBorder="1" applyAlignment="1">
      <alignment/>
    </xf>
    <xf numFmtId="43" fontId="29" fillId="34" borderId="19" xfId="48" applyFont="1" applyFill="1" applyBorder="1" applyAlignment="1">
      <alignment/>
    </xf>
    <xf numFmtId="43" fontId="29" fillId="34" borderId="18" xfId="48" applyFont="1" applyFill="1" applyBorder="1" applyAlignment="1">
      <alignment/>
    </xf>
    <xf numFmtId="43" fontId="92" fillId="34" borderId="22" xfId="48" applyFont="1" applyFill="1" applyBorder="1" applyAlignment="1">
      <alignment/>
    </xf>
    <xf numFmtId="43" fontId="29" fillId="34" borderId="23" xfId="48" applyFont="1" applyFill="1" applyBorder="1" applyAlignment="1">
      <alignment/>
    </xf>
    <xf numFmtId="43" fontId="29" fillId="34" borderId="24" xfId="48" applyFont="1" applyFill="1" applyBorder="1" applyAlignment="1">
      <alignment/>
    </xf>
    <xf numFmtId="43" fontId="30" fillId="34" borderId="24" xfId="48" applyFont="1" applyFill="1" applyBorder="1" applyAlignment="1">
      <alignment/>
    </xf>
    <xf numFmtId="43" fontId="29" fillId="34" borderId="25" xfId="48" applyFont="1" applyFill="1" applyBorder="1" applyAlignment="1">
      <alignment/>
    </xf>
    <xf numFmtId="43" fontId="29" fillId="34" borderId="26" xfId="48" applyFont="1" applyFill="1" applyBorder="1" applyAlignment="1">
      <alignment/>
    </xf>
    <xf numFmtId="43" fontId="29" fillId="34" borderId="27" xfId="48" applyFont="1" applyFill="1" applyBorder="1" applyAlignment="1">
      <alignment/>
    </xf>
    <xf numFmtId="43" fontId="30" fillId="34" borderId="27" xfId="48" applyFont="1" applyFill="1" applyBorder="1" applyAlignment="1">
      <alignment/>
    </xf>
    <xf numFmtId="0" fontId="25" fillId="33" borderId="19" xfId="53" applyFont="1" applyFill="1" applyBorder="1" applyAlignment="1">
      <alignment horizontal="right" vertical="center" indent="1"/>
      <protection/>
    </xf>
    <xf numFmtId="192" fontId="26" fillId="33" borderId="17" xfId="48" applyNumberFormat="1" applyFont="1" applyFill="1" applyBorder="1" applyAlignment="1">
      <alignment/>
    </xf>
    <xf numFmtId="192" fontId="26" fillId="33" borderId="18" xfId="48" applyNumberFormat="1" applyFont="1" applyFill="1" applyBorder="1" applyAlignment="1">
      <alignment/>
    </xf>
    <xf numFmtId="192" fontId="26" fillId="33" borderId="19" xfId="48" applyNumberFormat="1" applyFont="1" applyFill="1" applyBorder="1" applyAlignment="1">
      <alignment/>
    </xf>
    <xf numFmtId="192" fontId="26" fillId="33" borderId="24" xfId="48" applyNumberFormat="1" applyFont="1" applyFill="1" applyBorder="1" applyAlignment="1">
      <alignment/>
    </xf>
    <xf numFmtId="0" fontId="35" fillId="7" borderId="16" xfId="53" applyFont="1" applyFill="1" applyBorder="1" applyAlignment="1">
      <alignment horizontal="center" vertical="top" wrapText="1"/>
      <protection/>
    </xf>
    <xf numFmtId="192" fontId="26" fillId="34" borderId="17" xfId="48" applyNumberFormat="1" applyFont="1" applyFill="1" applyBorder="1" applyAlignment="1">
      <alignment/>
    </xf>
    <xf numFmtId="192" fontId="26" fillId="33" borderId="27" xfId="48" applyNumberFormat="1" applyFont="1" applyFill="1" applyBorder="1" applyAlignment="1">
      <alignment/>
    </xf>
    <xf numFmtId="43" fontId="9" fillId="35" borderId="16" xfId="48" applyFont="1" applyFill="1" applyBorder="1" applyAlignment="1">
      <alignment/>
    </xf>
    <xf numFmtId="0" fontId="4" fillId="35" borderId="28" xfId="53" applyFont="1" applyFill="1" applyBorder="1" applyAlignment="1">
      <alignment horizontal="center" vertical="top" wrapText="1"/>
      <protection/>
    </xf>
    <xf numFmtId="0" fontId="4" fillId="12" borderId="16" xfId="53" applyFont="1" applyFill="1" applyBorder="1" applyAlignment="1">
      <alignment horizontal="center"/>
      <protection/>
    </xf>
    <xf numFmtId="0" fontId="4" fillId="12" borderId="16" xfId="53" applyFont="1" applyFill="1" applyBorder="1" applyAlignment="1">
      <alignment horizontal="center" vertical="top" wrapText="1"/>
      <protection/>
    </xf>
    <xf numFmtId="0" fontId="4" fillId="12" borderId="28" xfId="53" applyFont="1" applyFill="1" applyBorder="1" applyAlignment="1">
      <alignment horizontal="center" vertical="top" wrapText="1"/>
      <protection/>
    </xf>
    <xf numFmtId="43" fontId="29" fillId="34" borderId="29" xfId="48" applyFont="1" applyFill="1" applyBorder="1" applyAlignment="1">
      <alignment/>
    </xf>
    <xf numFmtId="43" fontId="29" fillId="34" borderId="22" xfId="48" applyFont="1" applyFill="1" applyBorder="1" applyAlignment="1">
      <alignment/>
    </xf>
    <xf numFmtId="43" fontId="30" fillId="34" borderId="16" xfId="48" applyFont="1" applyFill="1" applyBorder="1" applyAlignment="1">
      <alignment/>
    </xf>
    <xf numFmtId="192" fontId="26" fillId="33" borderId="16" xfId="48" applyNumberFormat="1" applyFont="1" applyFill="1" applyBorder="1" applyAlignment="1">
      <alignment/>
    </xf>
    <xf numFmtId="192" fontId="93" fillId="34" borderId="17" xfId="48" applyNumberFormat="1" applyFont="1" applyFill="1" applyBorder="1" applyAlignment="1">
      <alignment/>
    </xf>
    <xf numFmtId="0" fontId="3" fillId="33" borderId="17" xfId="53" applyFont="1" applyFill="1" applyBorder="1" applyAlignment="1">
      <alignment horizontal="center" vertical="top" wrapText="1"/>
      <protection/>
    </xf>
    <xf numFmtId="0" fontId="3" fillId="34" borderId="17" xfId="53" applyFont="1" applyFill="1" applyBorder="1" applyAlignment="1">
      <alignment horizontal="center" vertical="top" wrapText="1"/>
      <protection/>
    </xf>
    <xf numFmtId="0" fontId="14" fillId="36" borderId="17" xfId="53" applyFont="1" applyFill="1" applyBorder="1" applyAlignment="1">
      <alignment horizontal="center" vertical="top" wrapText="1"/>
      <protection/>
    </xf>
    <xf numFmtId="0" fontId="28" fillId="33" borderId="17" xfId="53" applyFont="1" applyFill="1" applyBorder="1" applyAlignment="1">
      <alignment horizontal="center" vertical="top" wrapText="1"/>
      <protection/>
    </xf>
    <xf numFmtId="43" fontId="29" fillId="34" borderId="30" xfId="48" applyFont="1" applyFill="1" applyBorder="1" applyAlignment="1">
      <alignment/>
    </xf>
    <xf numFmtId="43" fontId="29" fillId="34" borderId="16" xfId="48" applyFont="1" applyFill="1" applyBorder="1" applyAlignment="1">
      <alignment/>
    </xf>
    <xf numFmtId="43" fontId="29" fillId="34" borderId="31" xfId="48" applyFont="1" applyFill="1" applyBorder="1" applyAlignment="1">
      <alignment/>
    </xf>
    <xf numFmtId="43" fontId="29" fillId="34" borderId="32" xfId="48" applyFont="1" applyFill="1" applyBorder="1" applyAlignment="1">
      <alignment/>
    </xf>
    <xf numFmtId="43" fontId="29" fillId="34" borderId="33" xfId="48" applyFont="1" applyFill="1" applyBorder="1" applyAlignment="1">
      <alignment/>
    </xf>
    <xf numFmtId="43" fontId="29" fillId="34" borderId="34" xfId="48" applyFont="1" applyFill="1" applyBorder="1" applyAlignment="1">
      <alignment/>
    </xf>
    <xf numFmtId="0" fontId="17" fillId="35" borderId="16" xfId="53" applyFont="1" applyFill="1" applyBorder="1" applyAlignment="1">
      <alignment horizontal="center" vertical="center" wrapText="1"/>
      <protection/>
    </xf>
    <xf numFmtId="0" fontId="3" fillId="33" borderId="35" xfId="53" applyFont="1" applyFill="1" applyBorder="1" applyAlignment="1">
      <alignment horizontal="center" vertical="top" wrapText="1"/>
      <protection/>
    </xf>
    <xf numFmtId="0" fontId="3" fillId="34" borderId="36" xfId="53" applyFont="1" applyFill="1" applyBorder="1" applyAlignment="1">
      <alignment horizontal="center" vertical="top" wrapText="1"/>
      <protection/>
    </xf>
    <xf numFmtId="0" fontId="3" fillId="34" borderId="37" xfId="53" applyFont="1" applyFill="1" applyBorder="1" applyAlignment="1">
      <alignment horizontal="center" vertical="top" wrapText="1"/>
      <protection/>
    </xf>
    <xf numFmtId="0" fontId="3" fillId="34" borderId="35" xfId="53" applyFont="1" applyFill="1" applyBorder="1" applyAlignment="1">
      <alignment horizontal="center" vertical="top" wrapText="1"/>
      <protection/>
    </xf>
    <xf numFmtId="0" fontId="3" fillId="34" borderId="38" xfId="53" applyFont="1" applyFill="1" applyBorder="1" applyAlignment="1">
      <alignment horizontal="center" vertical="top" wrapText="1"/>
      <protection/>
    </xf>
    <xf numFmtId="0" fontId="3" fillId="0" borderId="37" xfId="53" applyFont="1" applyBorder="1" applyAlignment="1">
      <alignment horizontal="center" vertical="top" wrapText="1"/>
      <protection/>
    </xf>
    <xf numFmtId="0" fontId="3" fillId="34" borderId="39" xfId="53" applyFont="1" applyFill="1" applyBorder="1" applyAlignment="1">
      <alignment horizontal="center" vertical="top" wrapText="1"/>
      <protection/>
    </xf>
    <xf numFmtId="0" fontId="12" fillId="34" borderId="35" xfId="53" applyFont="1" applyFill="1" applyBorder="1" applyAlignment="1">
      <alignment horizontal="center" vertical="top" wrapText="1"/>
      <protection/>
    </xf>
    <xf numFmtId="0" fontId="12" fillId="34" borderId="38" xfId="53" applyFont="1" applyFill="1" applyBorder="1" applyAlignment="1">
      <alignment horizontal="center" vertical="top" wrapText="1"/>
      <protection/>
    </xf>
    <xf numFmtId="0" fontId="94" fillId="0" borderId="17" xfId="0" applyFont="1" applyBorder="1" applyAlignment="1">
      <alignment horizontal="center" vertical="top" wrapText="1"/>
    </xf>
    <xf numFmtId="0" fontId="94" fillId="0" borderId="17" xfId="0" applyFont="1" applyBorder="1" applyAlignment="1">
      <alignment horizontal="center"/>
    </xf>
    <xf numFmtId="0" fontId="94" fillId="0" borderId="40" xfId="0" applyFont="1" applyBorder="1" applyAlignment="1">
      <alignment horizontal="center" vertical="top" wrapText="1"/>
    </xf>
    <xf numFmtId="0" fontId="15" fillId="36" borderId="17" xfId="53" applyFont="1" applyFill="1" applyBorder="1" applyAlignment="1">
      <alignment horizontal="center" vertical="top" wrapText="1"/>
      <protection/>
    </xf>
    <xf numFmtId="0" fontId="95" fillId="0" borderId="17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94" fillId="0" borderId="27" xfId="0" applyFont="1" applyBorder="1" applyAlignment="1">
      <alignment horizontal="center" vertical="top" wrapText="1"/>
    </xf>
    <xf numFmtId="0" fontId="94" fillId="0" borderId="18" xfId="0" applyFont="1" applyBorder="1" applyAlignment="1">
      <alignment/>
    </xf>
    <xf numFmtId="0" fontId="25" fillId="33" borderId="20" xfId="53" applyFont="1" applyFill="1" applyBorder="1" applyAlignment="1">
      <alignment horizontal="right" vertical="center" wrapText="1" indent="1"/>
      <protection/>
    </xf>
    <xf numFmtId="0" fontId="25" fillId="33" borderId="37" xfId="53" applyFont="1" applyFill="1" applyBorder="1" applyAlignment="1">
      <alignment horizontal="right" vertical="center" indent="1"/>
      <protection/>
    </xf>
    <xf numFmtId="192" fontId="26" fillId="33" borderId="21" xfId="48" applyNumberFormat="1" applyFont="1" applyFill="1" applyBorder="1" applyAlignment="1">
      <alignment/>
    </xf>
    <xf numFmtId="192" fontId="26" fillId="33" borderId="35" xfId="48" applyNumberFormat="1" applyFont="1" applyFill="1" applyBorder="1" applyAlignment="1">
      <alignment/>
    </xf>
    <xf numFmtId="192" fontId="26" fillId="33" borderId="30" xfId="48" applyNumberFormat="1" applyFont="1" applyFill="1" applyBorder="1" applyAlignment="1">
      <alignment/>
    </xf>
    <xf numFmtId="192" fontId="26" fillId="33" borderId="36" xfId="48" applyNumberFormat="1" applyFont="1" applyFill="1" applyBorder="1" applyAlignment="1">
      <alignment/>
    </xf>
    <xf numFmtId="192" fontId="26" fillId="33" borderId="20" xfId="48" applyNumberFormat="1" applyFont="1" applyFill="1" applyBorder="1" applyAlignment="1">
      <alignment/>
    </xf>
    <xf numFmtId="192" fontId="26" fillId="33" borderId="37" xfId="48" applyNumberFormat="1" applyFont="1" applyFill="1" applyBorder="1" applyAlignment="1">
      <alignment/>
    </xf>
    <xf numFmtId="192" fontId="26" fillId="33" borderId="26" xfId="48" applyNumberFormat="1" applyFont="1" applyFill="1" applyBorder="1" applyAlignment="1">
      <alignment/>
    </xf>
    <xf numFmtId="192" fontId="26" fillId="33" borderId="41" xfId="48" applyNumberFormat="1" applyFont="1" applyFill="1" applyBorder="1" applyAlignment="1">
      <alignment/>
    </xf>
    <xf numFmtId="192" fontId="26" fillId="33" borderId="23" xfId="48" applyNumberFormat="1" applyFont="1" applyFill="1" applyBorder="1" applyAlignment="1">
      <alignment/>
    </xf>
    <xf numFmtId="192" fontId="26" fillId="33" borderId="38" xfId="48" applyNumberFormat="1" applyFont="1" applyFill="1" applyBorder="1" applyAlignment="1">
      <alignment/>
    </xf>
    <xf numFmtId="0" fontId="35" fillId="7" borderId="42" xfId="53" applyFont="1" applyFill="1" applyBorder="1" applyAlignment="1">
      <alignment horizontal="center" vertical="top" wrapText="1"/>
      <protection/>
    </xf>
    <xf numFmtId="0" fontId="35" fillId="7" borderId="39" xfId="53" applyFont="1" applyFill="1" applyBorder="1" applyAlignment="1">
      <alignment horizontal="center" vertical="top" wrapText="1"/>
      <protection/>
    </xf>
    <xf numFmtId="43" fontId="26" fillId="33" borderId="37" xfId="48" applyFont="1" applyFill="1" applyBorder="1" applyAlignment="1">
      <alignment/>
    </xf>
    <xf numFmtId="192" fontId="26" fillId="33" borderId="42" xfId="48" applyNumberFormat="1" applyFont="1" applyFill="1" applyBorder="1" applyAlignment="1">
      <alignment/>
    </xf>
    <xf numFmtId="192" fontId="26" fillId="33" borderId="39" xfId="48" applyNumberFormat="1" applyFont="1" applyFill="1" applyBorder="1" applyAlignment="1">
      <alignment/>
    </xf>
    <xf numFmtId="192" fontId="93" fillId="34" borderId="21" xfId="48" applyNumberFormat="1" applyFont="1" applyFill="1" applyBorder="1" applyAlignment="1">
      <alignment/>
    </xf>
    <xf numFmtId="192" fontId="93" fillId="34" borderId="35" xfId="48" applyNumberFormat="1" applyFont="1" applyFill="1" applyBorder="1" applyAlignment="1">
      <alignment/>
    </xf>
    <xf numFmtId="192" fontId="26" fillId="34" borderId="21" xfId="48" applyNumberFormat="1" applyFont="1" applyFill="1" applyBorder="1" applyAlignment="1">
      <alignment/>
    </xf>
    <xf numFmtId="192" fontId="26" fillId="34" borderId="35" xfId="48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43" fontId="44" fillId="34" borderId="17" xfId="48" applyFont="1" applyFill="1" applyBorder="1" applyAlignment="1">
      <alignment/>
    </xf>
    <xf numFmtId="43" fontId="44" fillId="34" borderId="22" xfId="48" applyFont="1" applyFill="1" applyBorder="1" applyAlignment="1">
      <alignment/>
    </xf>
    <xf numFmtId="43" fontId="6" fillId="34" borderId="17" xfId="48" applyFont="1" applyFill="1" applyBorder="1" applyAlignment="1">
      <alignment/>
    </xf>
    <xf numFmtId="43" fontId="96" fillId="34" borderId="17" xfId="48" applyFont="1" applyFill="1" applyBorder="1" applyAlignment="1">
      <alignment/>
    </xf>
    <xf numFmtId="43" fontId="96" fillId="34" borderId="22" xfId="48" applyFont="1" applyFill="1" applyBorder="1" applyAlignment="1">
      <alignment/>
    </xf>
    <xf numFmtId="0" fontId="3" fillId="7" borderId="39" xfId="53" applyFont="1" applyFill="1" applyBorder="1" applyAlignment="1">
      <alignment horizontal="center" vertical="center" wrapText="1"/>
      <protection/>
    </xf>
    <xf numFmtId="0" fontId="3" fillId="7" borderId="17" xfId="53" applyFont="1" applyFill="1" applyBorder="1" applyAlignment="1">
      <alignment horizontal="center" vertical="center" wrapText="1"/>
      <protection/>
    </xf>
    <xf numFmtId="43" fontId="9" fillId="3" borderId="16" xfId="48" applyFont="1" applyFill="1" applyBorder="1" applyAlignment="1">
      <alignment vertical="center"/>
    </xf>
    <xf numFmtId="43" fontId="34" fillId="3" borderId="16" xfId="48" applyFont="1" applyFill="1" applyBorder="1" applyAlignment="1">
      <alignment vertical="center"/>
    </xf>
    <xf numFmtId="0" fontId="35" fillId="7" borderId="42" xfId="53" applyFont="1" applyFill="1" applyBorder="1" applyAlignment="1">
      <alignment horizontal="center" vertical="center" wrapText="1"/>
      <protection/>
    </xf>
    <xf numFmtId="0" fontId="35" fillId="7" borderId="16" xfId="53" applyFont="1" applyFill="1" applyBorder="1" applyAlignment="1">
      <alignment horizontal="center" vertical="center" wrapText="1"/>
      <protection/>
    </xf>
    <xf numFmtId="0" fontId="35" fillId="7" borderId="39" xfId="53" applyFont="1" applyFill="1" applyBorder="1" applyAlignment="1">
      <alignment horizontal="center" vertical="center" wrapText="1"/>
      <protection/>
    </xf>
    <xf numFmtId="0" fontId="35" fillId="3" borderId="42" xfId="53" applyFont="1" applyFill="1" applyBorder="1" applyAlignment="1">
      <alignment horizontal="center" vertical="center" wrapText="1"/>
      <protection/>
    </xf>
    <xf numFmtId="0" fontId="35" fillId="3" borderId="16" xfId="53" applyFont="1" applyFill="1" applyBorder="1" applyAlignment="1">
      <alignment horizontal="center" vertical="center" wrapText="1"/>
      <protection/>
    </xf>
    <xf numFmtId="0" fontId="35" fillId="3" borderId="39" xfId="53" applyFont="1" applyFill="1" applyBorder="1" applyAlignment="1">
      <alignment horizontal="center" vertical="center" wrapText="1"/>
      <protection/>
    </xf>
    <xf numFmtId="43" fontId="11" fillId="3" borderId="16" xfId="48" applyFont="1" applyFill="1" applyBorder="1" applyAlignment="1">
      <alignment vertical="center"/>
    </xf>
    <xf numFmtId="0" fontId="37" fillId="7" borderId="42" xfId="53" applyFont="1" applyFill="1" applyBorder="1" applyAlignment="1">
      <alignment horizontal="center" vertical="center" wrapText="1"/>
      <protection/>
    </xf>
    <xf numFmtId="0" fontId="37" fillId="7" borderId="16" xfId="53" applyFont="1" applyFill="1" applyBorder="1" applyAlignment="1">
      <alignment horizontal="center" vertical="center" wrapText="1"/>
      <protection/>
    </xf>
    <xf numFmtId="0" fontId="37" fillId="7" borderId="39" xfId="53" applyFont="1" applyFill="1" applyBorder="1" applyAlignment="1">
      <alignment horizontal="center" vertical="center" wrapText="1"/>
      <protection/>
    </xf>
    <xf numFmtId="0" fontId="3" fillId="7" borderId="28" xfId="53" applyFont="1" applyFill="1" applyBorder="1" applyAlignment="1">
      <alignment horizontal="center" vertical="center" wrapText="1"/>
      <protection/>
    </xf>
    <xf numFmtId="0" fontId="12" fillId="7" borderId="39" xfId="53" applyFont="1" applyFill="1" applyBorder="1" applyAlignment="1">
      <alignment horizontal="center" vertical="center" wrapText="1"/>
      <protection/>
    </xf>
    <xf numFmtId="43" fontId="36" fillId="3" borderId="16" xfId="48" applyFont="1" applyFill="1" applyBorder="1" applyAlignment="1">
      <alignment vertical="center"/>
    </xf>
    <xf numFmtId="0" fontId="13" fillId="7" borderId="42" xfId="53" applyFont="1" applyFill="1" applyBorder="1" applyAlignment="1">
      <alignment horizontal="center" vertical="center" wrapText="1"/>
      <protection/>
    </xf>
    <xf numFmtId="0" fontId="13" fillId="7" borderId="16" xfId="53" applyFont="1" applyFill="1" applyBorder="1" applyAlignment="1">
      <alignment horizontal="center" vertical="center" wrapText="1"/>
      <protection/>
    </xf>
    <xf numFmtId="0" fontId="13" fillId="7" borderId="39" xfId="53" applyFont="1" applyFill="1" applyBorder="1" applyAlignment="1">
      <alignment horizontal="center" vertical="center" wrapText="1"/>
      <protection/>
    </xf>
    <xf numFmtId="0" fontId="3" fillId="7" borderId="16" xfId="53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28" fillId="33" borderId="35" xfId="53" applyFont="1" applyFill="1" applyBorder="1" applyAlignment="1">
      <alignment horizontal="center" vertical="center" wrapText="1"/>
      <protection/>
    </xf>
    <xf numFmtId="0" fontId="18" fillId="33" borderId="0" xfId="0" applyFont="1" applyFill="1" applyBorder="1" applyAlignment="1">
      <alignment horizontal="right"/>
    </xf>
    <xf numFmtId="43" fontId="18" fillId="34" borderId="0" xfId="48" applyFont="1" applyFill="1" applyBorder="1" applyAlignment="1">
      <alignment horizontal="right"/>
    </xf>
    <xf numFmtId="43" fontId="18" fillId="34" borderId="0" xfId="48" applyFont="1" applyFill="1" applyBorder="1" applyAlignment="1">
      <alignment/>
    </xf>
    <xf numFmtId="43" fontId="30" fillId="34" borderId="21" xfId="48" applyFont="1" applyFill="1" applyBorder="1" applyAlignment="1">
      <alignment/>
    </xf>
    <xf numFmtId="43" fontId="30" fillId="34" borderId="30" xfId="48" applyFont="1" applyFill="1" applyBorder="1" applyAlignment="1">
      <alignment/>
    </xf>
    <xf numFmtId="43" fontId="30" fillId="34" borderId="26" xfId="48" applyFont="1" applyFill="1" applyBorder="1" applyAlignment="1">
      <alignment/>
    </xf>
    <xf numFmtId="43" fontId="30" fillId="34" borderId="35" xfId="48" applyFont="1" applyFill="1" applyBorder="1" applyAlignment="1">
      <alignment/>
    </xf>
    <xf numFmtId="43" fontId="6" fillId="34" borderId="36" xfId="48" applyFont="1" applyFill="1" applyBorder="1" applyAlignment="1">
      <alignment/>
    </xf>
    <xf numFmtId="43" fontId="30" fillId="34" borderId="41" xfId="48" applyFont="1" applyFill="1" applyBorder="1" applyAlignment="1">
      <alignment/>
    </xf>
    <xf numFmtId="43" fontId="38" fillId="0" borderId="12" xfId="48" applyFont="1" applyBorder="1" applyAlignment="1">
      <alignment horizontal="center"/>
    </xf>
    <xf numFmtId="43" fontId="38" fillId="0" borderId="14" xfId="48" applyFont="1" applyBorder="1" applyAlignment="1">
      <alignment horizontal="center"/>
    </xf>
    <xf numFmtId="43" fontId="38" fillId="0" borderId="10" xfId="48" applyFont="1" applyBorder="1" applyAlignment="1">
      <alignment horizontal="center"/>
    </xf>
    <xf numFmtId="0" fontId="15" fillId="36" borderId="19" xfId="53" applyFont="1" applyFill="1" applyBorder="1" applyAlignment="1">
      <alignment horizontal="center" vertical="top" wrapText="1"/>
      <protection/>
    </xf>
    <xf numFmtId="0" fontId="94" fillId="0" borderId="43" xfId="0" applyFont="1" applyBorder="1" applyAlignment="1">
      <alignment horizontal="center" vertical="top" wrapText="1"/>
    </xf>
    <xf numFmtId="0" fontId="94" fillId="0" borderId="43" xfId="0" applyFont="1" applyBorder="1" applyAlignment="1">
      <alignment horizontal="center"/>
    </xf>
    <xf numFmtId="0" fontId="15" fillId="36" borderId="27" xfId="53" applyFont="1" applyFill="1" applyBorder="1" applyAlignment="1">
      <alignment horizontal="center" vertical="top" wrapText="1"/>
      <protection/>
    </xf>
    <xf numFmtId="0" fontId="94" fillId="0" borderId="0" xfId="0" applyFont="1" applyAlignment="1">
      <alignment horizontal="center" vertical="top" wrapText="1"/>
    </xf>
    <xf numFmtId="0" fontId="15" fillId="36" borderId="43" xfId="53" applyFont="1" applyFill="1" applyBorder="1" applyAlignment="1">
      <alignment horizontal="center" vertical="top" wrapText="1"/>
      <protection/>
    </xf>
    <xf numFmtId="0" fontId="3" fillId="33" borderId="43" xfId="53" applyFont="1" applyFill="1" applyBorder="1" applyAlignment="1">
      <alignment horizontal="center" vertical="top" wrapText="1"/>
      <protection/>
    </xf>
    <xf numFmtId="0" fontId="3" fillId="7" borderId="28" xfId="53" applyFont="1" applyFill="1" applyBorder="1" applyAlignment="1">
      <alignment horizontal="center" vertical="top" wrapText="1"/>
      <protection/>
    </xf>
    <xf numFmtId="0" fontId="3" fillId="34" borderId="18" xfId="53" applyFont="1" applyFill="1" applyBorder="1" applyAlignment="1">
      <alignment horizontal="center" vertical="top" wrapText="1"/>
      <protection/>
    </xf>
    <xf numFmtId="0" fontId="14" fillId="36" borderId="19" xfId="53" applyFont="1" applyFill="1" applyBorder="1" applyAlignment="1">
      <alignment horizontal="center" vertical="top" wrapText="1"/>
      <protection/>
    </xf>
    <xf numFmtId="0" fontId="3" fillId="33" borderId="24" xfId="53" applyFont="1" applyFill="1" applyBorder="1" applyAlignment="1">
      <alignment horizontal="center" vertical="top" wrapText="1"/>
      <protection/>
    </xf>
    <xf numFmtId="0" fontId="3" fillId="7" borderId="16" xfId="53" applyFont="1" applyFill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34" borderId="19" xfId="53" applyFont="1" applyFill="1" applyBorder="1" applyAlignment="1">
      <alignment horizontal="center" vertical="top" wrapText="1"/>
      <protection/>
    </xf>
    <xf numFmtId="0" fontId="14" fillId="33" borderId="17" xfId="53" applyFont="1" applyFill="1" applyBorder="1" applyAlignment="1">
      <alignment horizontal="center" vertical="center"/>
      <protection/>
    </xf>
    <xf numFmtId="0" fontId="3" fillId="34" borderId="16" xfId="53" applyFont="1" applyFill="1" applyBorder="1" applyAlignment="1">
      <alignment horizontal="center" vertical="top" wrapText="1"/>
      <protection/>
    </xf>
    <xf numFmtId="0" fontId="12" fillId="34" borderId="17" xfId="53" applyFont="1" applyFill="1" applyBorder="1" applyAlignment="1">
      <alignment horizontal="center" vertical="top" wrapText="1"/>
      <protection/>
    </xf>
    <xf numFmtId="0" fontId="12" fillId="7" borderId="16" xfId="53" applyFont="1" applyFill="1" applyBorder="1" applyAlignment="1">
      <alignment horizontal="center" vertical="top" wrapText="1"/>
      <protection/>
    </xf>
    <xf numFmtId="0" fontId="16" fillId="36" borderId="27" xfId="53" applyFont="1" applyFill="1" applyBorder="1" applyAlignment="1">
      <alignment horizontal="center" vertical="top" wrapText="1"/>
      <protection/>
    </xf>
    <xf numFmtId="0" fontId="12" fillId="34" borderId="24" xfId="53" applyFont="1" applyFill="1" applyBorder="1" applyAlignment="1">
      <alignment horizontal="center" vertical="top" wrapText="1"/>
      <protection/>
    </xf>
    <xf numFmtId="0" fontId="12" fillId="35" borderId="28" xfId="53" applyFont="1" applyFill="1" applyBorder="1" applyAlignment="1">
      <alignment horizontal="center" vertical="top" wrapText="1"/>
      <protection/>
    </xf>
    <xf numFmtId="43" fontId="0" fillId="37" borderId="0" xfId="0" applyNumberFormat="1" applyFill="1" applyAlignment="1">
      <alignment/>
    </xf>
    <xf numFmtId="0" fontId="0" fillId="37" borderId="0" xfId="0" applyFill="1" applyAlignment="1">
      <alignment/>
    </xf>
    <xf numFmtId="43" fontId="0" fillId="37" borderId="0" xfId="48" applyFont="1" applyFill="1" applyAlignment="1">
      <alignment/>
    </xf>
    <xf numFmtId="0" fontId="0" fillId="15" borderId="0" xfId="0" applyFill="1" applyAlignment="1">
      <alignment/>
    </xf>
    <xf numFmtId="0" fontId="3" fillId="15" borderId="17" xfId="53" applyFont="1" applyFill="1" applyBorder="1" applyAlignment="1">
      <alignment horizontal="center" vertical="top" wrapText="1"/>
      <protection/>
    </xf>
    <xf numFmtId="0" fontId="28" fillId="15" borderId="17" xfId="53" applyFont="1" applyFill="1" applyBorder="1" applyAlignment="1">
      <alignment horizontal="center" vertical="top" wrapText="1"/>
      <protection/>
    </xf>
    <xf numFmtId="0" fontId="3" fillId="15" borderId="18" xfId="53" applyFont="1" applyFill="1" applyBorder="1" applyAlignment="1">
      <alignment horizontal="center" vertical="top" wrapText="1"/>
      <protection/>
    </xf>
    <xf numFmtId="0" fontId="3" fillId="15" borderId="19" xfId="53" applyFont="1" applyFill="1" applyBorder="1" applyAlignment="1">
      <alignment horizontal="center" vertical="top" wrapText="1"/>
      <protection/>
    </xf>
    <xf numFmtId="0" fontId="3" fillId="15" borderId="24" xfId="53" applyFont="1" applyFill="1" applyBorder="1" applyAlignment="1">
      <alignment horizontal="center" vertical="top" wrapText="1"/>
      <protection/>
    </xf>
    <xf numFmtId="0" fontId="0" fillId="15" borderId="43" xfId="0" applyFill="1" applyBorder="1" applyAlignment="1">
      <alignment horizontal="center"/>
    </xf>
    <xf numFmtId="0" fontId="14" fillId="35" borderId="17" xfId="53" applyFont="1" applyFill="1" applyBorder="1" applyAlignment="1">
      <alignment horizontal="center" vertical="top" wrapText="1"/>
      <protection/>
    </xf>
    <xf numFmtId="0" fontId="3" fillId="34" borderId="24" xfId="53" applyFont="1" applyFill="1" applyBorder="1" applyAlignment="1">
      <alignment horizontal="center" vertical="top" wrapText="1"/>
      <protection/>
    </xf>
    <xf numFmtId="0" fontId="14" fillId="33" borderId="17" xfId="53" applyFont="1" applyFill="1" applyBorder="1" applyAlignment="1">
      <alignment horizontal="center" vertical="top" wrapText="1"/>
      <protection/>
    </xf>
    <xf numFmtId="0" fontId="14" fillId="36" borderId="27" xfId="53" applyFont="1" applyFill="1" applyBorder="1" applyAlignment="1">
      <alignment horizontal="center" vertical="top" wrapText="1"/>
      <protection/>
    </xf>
    <xf numFmtId="0" fontId="14" fillId="35" borderId="19" xfId="53" applyFont="1" applyFill="1" applyBorder="1" applyAlignment="1">
      <alignment horizontal="center" vertical="top" wrapText="1"/>
      <protection/>
    </xf>
    <xf numFmtId="0" fontId="28" fillId="34" borderId="17" xfId="53" applyFont="1" applyFill="1" applyBorder="1" applyAlignment="1">
      <alignment horizontal="center" vertical="top" wrapText="1"/>
      <protection/>
    </xf>
    <xf numFmtId="0" fontId="0" fillId="15" borderId="44" xfId="0" applyFill="1" applyBorder="1" applyAlignment="1">
      <alignment/>
    </xf>
    <xf numFmtId="0" fontId="0" fillId="15" borderId="45" xfId="0" applyFill="1" applyBorder="1" applyAlignment="1">
      <alignment/>
    </xf>
    <xf numFmtId="43" fontId="9" fillId="3" borderId="42" xfId="48" applyFont="1" applyFill="1" applyBorder="1" applyAlignment="1">
      <alignment vertical="center"/>
    </xf>
    <xf numFmtId="43" fontId="9" fillId="3" borderId="39" xfId="48" applyFont="1" applyFill="1" applyBorder="1" applyAlignment="1">
      <alignment vertical="center"/>
    </xf>
    <xf numFmtId="43" fontId="29" fillId="34" borderId="35" xfId="48" applyFont="1" applyFill="1" applyBorder="1" applyAlignment="1">
      <alignment/>
    </xf>
    <xf numFmtId="43" fontId="44" fillId="34" borderId="18" xfId="48" applyFont="1" applyFill="1" applyBorder="1" applyAlignment="1">
      <alignment/>
    </xf>
    <xf numFmtId="43" fontId="44" fillId="34" borderId="31" xfId="48" applyFont="1" applyFill="1" applyBorder="1" applyAlignment="1">
      <alignment/>
    </xf>
    <xf numFmtId="43" fontId="36" fillId="3" borderId="42" xfId="48" applyFont="1" applyFill="1" applyBorder="1" applyAlignment="1">
      <alignment vertical="center"/>
    </xf>
    <xf numFmtId="43" fontId="36" fillId="3" borderId="39" xfId="48" applyFont="1" applyFill="1" applyBorder="1" applyAlignment="1">
      <alignment vertical="center"/>
    </xf>
    <xf numFmtId="43" fontId="44" fillId="34" borderId="24" xfId="48" applyFont="1" applyFill="1" applyBorder="1" applyAlignment="1">
      <alignment/>
    </xf>
    <xf numFmtId="0" fontId="0" fillId="34" borderId="0" xfId="0" applyFont="1" applyFill="1" applyAlignment="1">
      <alignment/>
    </xf>
    <xf numFmtId="43" fontId="9" fillId="3" borderId="33" xfId="48" applyFont="1" applyFill="1" applyBorder="1" applyAlignment="1">
      <alignment vertical="center"/>
    </xf>
    <xf numFmtId="0" fontId="0" fillId="34" borderId="40" xfId="0" applyFont="1" applyFill="1" applyBorder="1" applyAlignment="1">
      <alignment/>
    </xf>
    <xf numFmtId="43" fontId="0" fillId="0" borderId="0" xfId="48" applyFont="1" applyAlignment="1">
      <alignment/>
    </xf>
    <xf numFmtId="43" fontId="97" fillId="3" borderId="16" xfId="48" applyFont="1" applyFill="1" applyBorder="1" applyAlignment="1">
      <alignment vertical="center"/>
    </xf>
    <xf numFmtId="43" fontId="98" fillId="3" borderId="16" xfId="48" applyFont="1" applyFill="1" applyBorder="1" applyAlignment="1">
      <alignment vertical="center"/>
    </xf>
    <xf numFmtId="43" fontId="29" fillId="12" borderId="21" xfId="48" applyFont="1" applyFill="1" applyBorder="1" applyAlignment="1">
      <alignment/>
    </xf>
    <xf numFmtId="43" fontId="36" fillId="3" borderId="33" xfId="48" applyFont="1" applyFill="1" applyBorder="1" applyAlignment="1">
      <alignment vertical="center"/>
    </xf>
    <xf numFmtId="0" fontId="46" fillId="33" borderId="0" xfId="0" applyFont="1" applyFill="1" applyBorder="1" applyAlignment="1">
      <alignment/>
    </xf>
    <xf numFmtId="43" fontId="40" fillId="0" borderId="0" xfId="48" applyFont="1" applyAlignment="1">
      <alignment/>
    </xf>
    <xf numFmtId="43" fontId="41" fillId="0" borderId="0" xfId="48" applyFont="1" applyAlignment="1">
      <alignment/>
    </xf>
    <xf numFmtId="43" fontId="0" fillId="12" borderId="0" xfId="48" applyFont="1" applyFill="1" applyAlignment="1">
      <alignment/>
    </xf>
    <xf numFmtId="0" fontId="43" fillId="35" borderId="42" xfId="53" applyFont="1" applyFill="1" applyBorder="1" applyAlignment="1">
      <alignment horizontal="center" vertical="center" wrapText="1"/>
      <protection/>
    </xf>
    <xf numFmtId="0" fontId="43" fillId="35" borderId="16" xfId="53" applyFont="1" applyFill="1" applyBorder="1" applyAlignment="1">
      <alignment horizontal="center" vertical="center" wrapText="1"/>
      <protection/>
    </xf>
    <xf numFmtId="0" fontId="17" fillId="35" borderId="33" xfId="53" applyFont="1" applyFill="1" applyBorder="1" applyAlignment="1">
      <alignment horizontal="center" vertical="center" wrapText="1"/>
      <protection/>
    </xf>
    <xf numFmtId="0" fontId="43" fillId="35" borderId="33" xfId="53" applyFont="1" applyFill="1" applyBorder="1" applyAlignment="1">
      <alignment horizontal="center" vertical="center" wrapText="1"/>
      <protection/>
    </xf>
    <xf numFmtId="0" fontId="17" fillId="35" borderId="42" xfId="53" applyFont="1" applyFill="1" applyBorder="1" applyAlignment="1">
      <alignment horizontal="center" vertical="center" wrapText="1"/>
      <protection/>
    </xf>
    <xf numFmtId="0" fontId="17" fillId="35" borderId="39" xfId="53" applyFont="1" applyFill="1" applyBorder="1" applyAlignment="1">
      <alignment horizontal="center" vertical="center" wrapText="1"/>
      <protection/>
    </xf>
    <xf numFmtId="0" fontId="5" fillId="35" borderId="16" xfId="53" applyFont="1" applyFill="1" applyBorder="1" applyAlignment="1">
      <alignment horizontal="center" vertical="center" wrapText="1"/>
      <protection/>
    </xf>
    <xf numFmtId="0" fontId="5" fillId="35" borderId="39" xfId="53" applyFont="1" applyFill="1" applyBorder="1" applyAlignment="1">
      <alignment horizontal="center" vertical="center" wrapText="1"/>
      <protection/>
    </xf>
    <xf numFmtId="43" fontId="9" fillId="34" borderId="0" xfId="0" applyNumberFormat="1" applyFont="1" applyFill="1" applyAlignment="1">
      <alignment horizontal="right"/>
    </xf>
    <xf numFmtId="43" fontId="0" fillId="34" borderId="0" xfId="0" applyNumberFormat="1" applyFill="1" applyAlignment="1">
      <alignment/>
    </xf>
    <xf numFmtId="43" fontId="6" fillId="34" borderId="0" xfId="0" applyNumberFormat="1" applyFont="1" applyFill="1" applyAlignment="1">
      <alignment/>
    </xf>
    <xf numFmtId="43" fontId="0" fillId="34" borderId="0" xfId="48" applyFont="1" applyFill="1" applyAlignment="1">
      <alignment/>
    </xf>
    <xf numFmtId="43" fontId="29" fillId="34" borderId="0" xfId="48" applyFont="1" applyFill="1" applyBorder="1" applyAlignment="1">
      <alignment/>
    </xf>
    <xf numFmtId="0" fontId="27" fillId="34" borderId="10" xfId="53" applyFont="1" applyFill="1" applyBorder="1" applyAlignment="1">
      <alignment horizontal="center" vertical="center" wrapText="1"/>
      <protection/>
    </xf>
    <xf numFmtId="0" fontId="27" fillId="34" borderId="28" xfId="53" applyFont="1" applyFill="1" applyBorder="1" applyAlignment="1">
      <alignment horizontal="center" vertical="center" wrapText="1"/>
      <protection/>
    </xf>
    <xf numFmtId="0" fontId="27" fillId="34" borderId="45" xfId="53" applyFont="1" applyFill="1" applyBorder="1" applyAlignment="1">
      <alignment horizontal="center" vertical="center" wrapText="1"/>
      <protection/>
    </xf>
    <xf numFmtId="0" fontId="12" fillId="34" borderId="28" xfId="53" applyFont="1" applyFill="1" applyBorder="1" applyAlignment="1">
      <alignment horizontal="center" vertical="center" wrapText="1"/>
      <protection/>
    </xf>
    <xf numFmtId="0" fontId="47" fillId="34" borderId="45" xfId="53" applyFont="1" applyFill="1" applyBorder="1" applyAlignment="1">
      <alignment horizontal="center" vertical="center" wrapText="1"/>
      <protection/>
    </xf>
    <xf numFmtId="43" fontId="36" fillId="34" borderId="28" xfId="48" applyFont="1" applyFill="1" applyBorder="1" applyAlignment="1">
      <alignment vertical="center"/>
    </xf>
    <xf numFmtId="43" fontId="30" fillId="34" borderId="20" xfId="48" applyFont="1" applyFill="1" applyBorder="1" applyAlignment="1">
      <alignment/>
    </xf>
    <xf numFmtId="43" fontId="30" fillId="34" borderId="23" xfId="48" applyFont="1" applyFill="1" applyBorder="1" applyAlignment="1">
      <alignment/>
    </xf>
    <xf numFmtId="43" fontId="34" fillId="3" borderId="42" xfId="48" applyFont="1" applyFill="1" applyBorder="1" applyAlignment="1">
      <alignment vertical="center"/>
    </xf>
    <xf numFmtId="43" fontId="30" fillId="34" borderId="42" xfId="48" applyFont="1" applyFill="1" applyBorder="1" applyAlignment="1">
      <alignment/>
    </xf>
    <xf numFmtId="43" fontId="6" fillId="34" borderId="21" xfId="48" applyFont="1" applyFill="1" applyBorder="1" applyAlignment="1">
      <alignment/>
    </xf>
    <xf numFmtId="43" fontId="11" fillId="3" borderId="42" xfId="48" applyFont="1" applyFill="1" applyBorder="1" applyAlignment="1">
      <alignment vertical="center"/>
    </xf>
    <xf numFmtId="43" fontId="36" fillId="34" borderId="10" xfId="48" applyFont="1" applyFill="1" applyBorder="1" applyAlignment="1">
      <alignment vertical="center"/>
    </xf>
    <xf numFmtId="43" fontId="30" fillId="34" borderId="35" xfId="48" applyFont="1" applyFill="1" applyBorder="1" applyAlignment="1">
      <alignment/>
    </xf>
    <xf numFmtId="43" fontId="31" fillId="34" borderId="35" xfId="48" applyFont="1" applyFill="1" applyBorder="1" applyAlignment="1">
      <alignment horizontal="right" vertical="center" wrapText="1" indent="1"/>
    </xf>
    <xf numFmtId="43" fontId="30" fillId="34" borderId="36" xfId="48" applyFont="1" applyFill="1" applyBorder="1" applyAlignment="1">
      <alignment/>
    </xf>
    <xf numFmtId="43" fontId="30" fillId="34" borderId="37" xfId="48" applyFont="1" applyFill="1" applyBorder="1" applyAlignment="1">
      <alignment/>
    </xf>
    <xf numFmtId="43" fontId="30" fillId="34" borderId="38" xfId="48" applyFont="1" applyFill="1" applyBorder="1" applyAlignment="1">
      <alignment/>
    </xf>
    <xf numFmtId="43" fontId="31" fillId="34" borderId="37" xfId="48" applyFont="1" applyFill="1" applyBorder="1" applyAlignment="1">
      <alignment horizontal="right" vertical="center" wrapText="1"/>
    </xf>
    <xf numFmtId="43" fontId="31" fillId="34" borderId="35" xfId="48" applyFont="1" applyFill="1" applyBorder="1" applyAlignment="1">
      <alignment horizontal="right" vertical="center" indent="1"/>
    </xf>
    <xf numFmtId="43" fontId="31" fillId="34" borderId="35" xfId="48" applyFont="1" applyFill="1" applyBorder="1" applyAlignment="1">
      <alignment horizontal="right" vertical="center" wrapText="1"/>
    </xf>
    <xf numFmtId="43" fontId="31" fillId="34" borderId="36" xfId="48" applyFont="1" applyFill="1" applyBorder="1" applyAlignment="1">
      <alignment horizontal="right" vertical="center" indent="1"/>
    </xf>
    <xf numFmtId="43" fontId="31" fillId="34" borderId="38" xfId="48" applyFont="1" applyFill="1" applyBorder="1" applyAlignment="1">
      <alignment horizontal="right" vertical="center" indent="1"/>
    </xf>
    <xf numFmtId="0" fontId="31" fillId="34" borderId="37" xfId="53" applyFont="1" applyFill="1" applyBorder="1" applyAlignment="1">
      <alignment horizontal="right" vertical="top" wrapText="1" indent="1"/>
      <protection/>
    </xf>
    <xf numFmtId="0" fontId="31" fillId="34" borderId="35" xfId="53" applyFont="1" applyFill="1" applyBorder="1" applyAlignment="1">
      <alignment horizontal="right" vertical="top" wrapText="1" indent="1"/>
      <protection/>
    </xf>
    <xf numFmtId="43" fontId="33" fillId="34" borderId="35" xfId="48" applyFont="1" applyFill="1" applyBorder="1" applyAlignment="1">
      <alignment horizontal="right" indent="1"/>
    </xf>
    <xf numFmtId="43" fontId="34" fillId="3" borderId="39" xfId="48" applyFont="1" applyFill="1" applyBorder="1" applyAlignment="1">
      <alignment vertical="center"/>
    </xf>
    <xf numFmtId="43" fontId="31" fillId="34" borderId="37" xfId="48" applyFont="1" applyFill="1" applyBorder="1" applyAlignment="1">
      <alignment horizontal="right" vertical="center" indent="1"/>
    </xf>
    <xf numFmtId="43" fontId="30" fillId="34" borderId="39" xfId="48" applyFont="1" applyFill="1" applyBorder="1" applyAlignment="1">
      <alignment/>
    </xf>
    <xf numFmtId="43" fontId="92" fillId="34" borderId="35" xfId="48" applyFont="1" applyFill="1" applyBorder="1" applyAlignment="1">
      <alignment/>
    </xf>
    <xf numFmtId="43" fontId="44" fillId="34" borderId="35" xfId="48" applyFont="1" applyFill="1" applyBorder="1" applyAlignment="1">
      <alignment/>
    </xf>
    <xf numFmtId="43" fontId="11" fillId="3" borderId="39" xfId="48" applyFont="1" applyFill="1" applyBorder="1" applyAlignment="1">
      <alignment vertical="center"/>
    </xf>
    <xf numFmtId="43" fontId="32" fillId="34" borderId="41" xfId="48" applyFont="1" applyFill="1" applyBorder="1" applyAlignment="1">
      <alignment horizontal="right" vertical="center" indent="1"/>
    </xf>
    <xf numFmtId="43" fontId="29" fillId="34" borderId="38" xfId="48" applyFont="1" applyFill="1" applyBorder="1" applyAlignment="1">
      <alignment/>
    </xf>
    <xf numFmtId="43" fontId="36" fillId="34" borderId="45" xfId="48" applyFont="1" applyFill="1" applyBorder="1" applyAlignment="1">
      <alignment vertical="center"/>
    </xf>
    <xf numFmtId="43" fontId="99" fillId="34" borderId="17" xfId="48" applyFont="1" applyFill="1" applyBorder="1" applyAlignment="1">
      <alignment/>
    </xf>
    <xf numFmtId="43" fontId="100" fillId="34" borderId="17" xfId="48" applyFont="1" applyFill="1" applyBorder="1" applyAlignment="1">
      <alignment horizontal="right" indent="1"/>
    </xf>
    <xf numFmtId="43" fontId="101" fillId="34" borderId="17" xfId="48" applyFont="1" applyFill="1" applyBorder="1" applyAlignment="1">
      <alignment horizontal="right" indent="1"/>
    </xf>
    <xf numFmtId="43" fontId="98" fillId="34" borderId="17" xfId="48" applyFont="1" applyFill="1" applyBorder="1" applyAlignment="1">
      <alignment/>
    </xf>
    <xf numFmtId="43" fontId="102" fillId="34" borderId="17" xfId="48" applyFont="1" applyFill="1" applyBorder="1" applyAlignment="1">
      <alignment horizontal="right" vertical="center" wrapText="1" indent="1"/>
    </xf>
    <xf numFmtId="43" fontId="99" fillId="34" borderId="18" xfId="48" applyFont="1" applyFill="1" applyBorder="1" applyAlignment="1">
      <alignment/>
    </xf>
    <xf numFmtId="43" fontId="99" fillId="34" borderId="19" xfId="48" applyFont="1" applyFill="1" applyBorder="1" applyAlignment="1">
      <alignment/>
    </xf>
    <xf numFmtId="43" fontId="103" fillId="34" borderId="17" xfId="48" applyFont="1" applyFill="1" applyBorder="1" applyAlignment="1">
      <alignment/>
    </xf>
    <xf numFmtId="0" fontId="103" fillId="34" borderId="17" xfId="0" applyFont="1" applyFill="1" applyBorder="1" applyAlignment="1">
      <alignment/>
    </xf>
    <xf numFmtId="43" fontId="97" fillId="34" borderId="17" xfId="48" applyFont="1" applyFill="1" applyBorder="1" applyAlignment="1">
      <alignment horizontal="right" indent="1"/>
    </xf>
    <xf numFmtId="43" fontId="102" fillId="34" borderId="17" xfId="48" applyFont="1" applyFill="1" applyBorder="1" applyAlignment="1">
      <alignment horizontal="right" indent="1"/>
    </xf>
    <xf numFmtId="43" fontId="99" fillId="34" borderId="24" xfId="48" applyFont="1" applyFill="1" applyBorder="1" applyAlignment="1">
      <alignment/>
    </xf>
    <xf numFmtId="43" fontId="102" fillId="34" borderId="19" xfId="48" applyFont="1" applyFill="1" applyBorder="1" applyAlignment="1">
      <alignment horizontal="right" indent="1"/>
    </xf>
    <xf numFmtId="43" fontId="104" fillId="34" borderId="17" xfId="48" applyFont="1" applyFill="1" applyBorder="1" applyAlignment="1">
      <alignment horizontal="right" indent="1"/>
    </xf>
    <xf numFmtId="43" fontId="101" fillId="34" borderId="18" xfId="48" applyFont="1" applyFill="1" applyBorder="1" applyAlignment="1">
      <alignment horizontal="right" indent="1"/>
    </xf>
    <xf numFmtId="43" fontId="102" fillId="34" borderId="17" xfId="48" applyFont="1" applyFill="1" applyBorder="1" applyAlignment="1">
      <alignment horizontal="right" vertical="center" indent="1"/>
    </xf>
    <xf numFmtId="43" fontId="104" fillId="34" borderId="18" xfId="48" applyFont="1" applyFill="1" applyBorder="1" applyAlignment="1">
      <alignment horizontal="right" indent="1"/>
    </xf>
    <xf numFmtId="43" fontId="104" fillId="34" borderId="19" xfId="48" applyFont="1" applyFill="1" applyBorder="1" applyAlignment="1">
      <alignment horizontal="right" indent="1"/>
    </xf>
    <xf numFmtId="43" fontId="102" fillId="34" borderId="24" xfId="48" applyFont="1" applyFill="1" applyBorder="1" applyAlignment="1">
      <alignment horizontal="right" indent="1"/>
    </xf>
    <xf numFmtId="43" fontId="102" fillId="34" borderId="19" xfId="48" applyFont="1" applyFill="1" applyBorder="1" applyAlignment="1">
      <alignment horizontal="right" vertical="center" indent="1"/>
    </xf>
    <xf numFmtId="43" fontId="102" fillId="34" borderId="18" xfId="48" applyFont="1" applyFill="1" applyBorder="1" applyAlignment="1">
      <alignment horizontal="right" indent="1"/>
    </xf>
    <xf numFmtId="43" fontId="102" fillId="34" borderId="27" xfId="48" applyFont="1" applyFill="1" applyBorder="1" applyAlignment="1">
      <alignment horizontal="right" indent="1"/>
    </xf>
    <xf numFmtId="43" fontId="98" fillId="34" borderId="18" xfId="48" applyFont="1" applyFill="1" applyBorder="1" applyAlignment="1">
      <alignment/>
    </xf>
    <xf numFmtId="0" fontId="102" fillId="34" borderId="19" xfId="53" applyFont="1" applyFill="1" applyBorder="1" applyAlignment="1">
      <alignment horizontal="right" vertical="top" wrapText="1" indent="1"/>
      <protection/>
    </xf>
    <xf numFmtId="0" fontId="102" fillId="34" borderId="17" xfId="53" applyFont="1" applyFill="1" applyBorder="1" applyAlignment="1">
      <alignment horizontal="right" vertical="top" wrapText="1" indent="1"/>
      <protection/>
    </xf>
    <xf numFmtId="43" fontId="97" fillId="34" borderId="19" xfId="48" applyFont="1" applyFill="1" applyBorder="1" applyAlignment="1">
      <alignment horizontal="right" vertical="center" indent="1"/>
    </xf>
    <xf numFmtId="43" fontId="104" fillId="34" borderId="17" xfId="48" applyFont="1" applyFill="1" applyBorder="1" applyAlignment="1">
      <alignment horizontal="right" vertical="center"/>
    </xf>
    <xf numFmtId="43" fontId="104" fillId="34" borderId="17" xfId="48" applyFont="1" applyFill="1" applyBorder="1" applyAlignment="1">
      <alignment horizontal="right" vertical="justify" indent="1"/>
    </xf>
    <xf numFmtId="43" fontId="102" fillId="34" borderId="16" xfId="48" applyFont="1" applyFill="1" applyBorder="1" applyAlignment="1">
      <alignment horizontal="right" indent="1"/>
    </xf>
    <xf numFmtId="43" fontId="97" fillId="34" borderId="17" xfId="48" applyFont="1" applyFill="1" applyBorder="1" applyAlignment="1">
      <alignment/>
    </xf>
    <xf numFmtId="43" fontId="98" fillId="34" borderId="24" xfId="48" applyFont="1" applyFill="1" applyBorder="1" applyAlignment="1">
      <alignment/>
    </xf>
    <xf numFmtId="43" fontId="29" fillId="34" borderId="41" xfId="48" applyFont="1" applyFill="1" applyBorder="1" applyAlignment="1">
      <alignment/>
    </xf>
    <xf numFmtId="43" fontId="29" fillId="34" borderId="36" xfId="48" applyFont="1" applyFill="1" applyBorder="1" applyAlignment="1">
      <alignment/>
    </xf>
    <xf numFmtId="43" fontId="29" fillId="34" borderId="37" xfId="48" applyFont="1" applyFill="1" applyBorder="1" applyAlignment="1">
      <alignment/>
    </xf>
    <xf numFmtId="43" fontId="99" fillId="34" borderId="27" xfId="48" applyFont="1" applyFill="1" applyBorder="1" applyAlignment="1">
      <alignment/>
    </xf>
    <xf numFmtId="0" fontId="3" fillId="34" borderId="41" xfId="53" applyFont="1" applyFill="1" applyBorder="1" applyAlignment="1">
      <alignment horizontal="center" vertical="top" wrapText="1"/>
      <protection/>
    </xf>
    <xf numFmtId="43" fontId="102" fillId="34" borderId="19" xfId="48" applyFont="1" applyFill="1" applyBorder="1" applyAlignment="1">
      <alignment horizontal="right" vertical="center" wrapText="1" indent="1"/>
    </xf>
    <xf numFmtId="0" fontId="94" fillId="0" borderId="18" xfId="0" applyFont="1" applyBorder="1" applyAlignment="1">
      <alignment horizontal="center" vertical="top" wrapText="1"/>
    </xf>
    <xf numFmtId="43" fontId="101" fillId="34" borderId="24" xfId="48" applyFont="1" applyFill="1" applyBorder="1" applyAlignment="1">
      <alignment horizontal="right" indent="1"/>
    </xf>
    <xf numFmtId="0" fontId="94" fillId="0" borderId="24" xfId="0" applyFont="1" applyBorder="1" applyAlignment="1">
      <alignment horizontal="center" vertical="top" wrapText="1"/>
    </xf>
    <xf numFmtId="0" fontId="94" fillId="0" borderId="19" xfId="0" applyFont="1" applyBorder="1" applyAlignment="1">
      <alignment horizontal="center" vertical="top" wrapText="1"/>
    </xf>
    <xf numFmtId="0" fontId="15" fillId="36" borderId="18" xfId="53" applyFont="1" applyFill="1" applyBorder="1" applyAlignment="1">
      <alignment horizontal="center" vertical="top" wrapText="1"/>
      <protection/>
    </xf>
    <xf numFmtId="0" fontId="0" fillId="34" borderId="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43" fontId="48" fillId="0" borderId="15" xfId="48" applyFont="1" applyBorder="1" applyAlignment="1">
      <alignment horizontal="center"/>
    </xf>
    <xf numFmtId="43" fontId="48" fillId="0" borderId="40" xfId="48" applyFont="1" applyBorder="1" applyAlignment="1">
      <alignment horizontal="center"/>
    </xf>
    <xf numFmtId="43" fontId="48" fillId="0" borderId="28" xfId="48" applyFont="1" applyBorder="1" applyAlignment="1">
      <alignment horizontal="center"/>
    </xf>
    <xf numFmtId="43" fontId="29" fillId="0" borderId="21" xfId="48" applyFont="1" applyFill="1" applyBorder="1" applyAlignment="1">
      <alignment/>
    </xf>
    <xf numFmtId="43" fontId="29" fillId="0" borderId="17" xfId="48" applyFont="1" applyFill="1" applyBorder="1" applyAlignment="1">
      <alignment/>
    </xf>
    <xf numFmtId="0" fontId="15" fillId="0" borderId="37" xfId="53" applyFont="1" applyFill="1" applyBorder="1" applyAlignment="1">
      <alignment horizontal="center" vertical="top" wrapText="1"/>
      <protection/>
    </xf>
    <xf numFmtId="0" fontId="14" fillId="0" borderId="35" xfId="53" applyFont="1" applyFill="1" applyBorder="1" applyAlignment="1">
      <alignment horizontal="center" vertical="top" wrapText="1"/>
      <protection/>
    </xf>
    <xf numFmtId="0" fontId="3" fillId="0" borderId="35" xfId="53" applyFont="1" applyFill="1" applyBorder="1" applyAlignment="1">
      <alignment horizontal="center" vertical="top" wrapText="1"/>
      <protection/>
    </xf>
    <xf numFmtId="0" fontId="94" fillId="0" borderId="29" xfId="0" applyFont="1" applyBorder="1" applyAlignment="1">
      <alignment/>
    </xf>
    <xf numFmtId="0" fontId="94" fillId="0" borderId="29" xfId="0" applyFont="1" applyBorder="1" applyAlignment="1">
      <alignment horizontal="center" vertical="top" wrapText="1"/>
    </xf>
    <xf numFmtId="0" fontId="15" fillId="36" borderId="26" xfId="53" applyFont="1" applyFill="1" applyBorder="1" applyAlignment="1">
      <alignment horizontal="center" vertical="top" wrapText="1"/>
      <protection/>
    </xf>
    <xf numFmtId="0" fontId="94" fillId="0" borderId="29" xfId="0" applyFont="1" applyBorder="1" applyAlignment="1">
      <alignment horizontal="center"/>
    </xf>
    <xf numFmtId="43" fontId="29" fillId="0" borderId="0" xfId="48" applyFont="1" applyFill="1" applyBorder="1" applyAlignment="1">
      <alignment/>
    </xf>
    <xf numFmtId="0" fontId="3" fillId="0" borderId="38" xfId="53" applyFont="1" applyFill="1" applyBorder="1" applyAlignment="1">
      <alignment horizontal="center" vertical="top" wrapText="1"/>
      <protection/>
    </xf>
    <xf numFmtId="0" fontId="14" fillId="0" borderId="37" xfId="53" applyFont="1" applyFill="1" applyBorder="1" applyAlignment="1">
      <alignment horizontal="center" vertical="top" wrapText="1"/>
      <protection/>
    </xf>
    <xf numFmtId="0" fontId="3" fillId="0" borderId="36" xfId="53" applyFont="1" applyFill="1" applyBorder="1" applyAlignment="1">
      <alignment horizontal="center" vertical="top" wrapText="1"/>
      <protection/>
    </xf>
    <xf numFmtId="0" fontId="3" fillId="0" borderId="37" xfId="53" applyFont="1" applyFill="1" applyBorder="1" applyAlignment="1">
      <alignment horizontal="center" vertical="top" wrapText="1"/>
      <protection/>
    </xf>
    <xf numFmtId="43" fontId="0" fillId="0" borderId="0" xfId="48" applyFont="1" applyFill="1" applyAlignment="1">
      <alignment/>
    </xf>
    <xf numFmtId="0" fontId="3" fillId="7" borderId="42" xfId="53" applyFont="1" applyFill="1" applyBorder="1" applyAlignment="1">
      <alignment horizontal="center" vertical="top" wrapText="1"/>
      <protection/>
    </xf>
    <xf numFmtId="43" fontId="0" fillId="0" borderId="0" xfId="48" applyFont="1" applyFill="1" applyBorder="1" applyAlignment="1">
      <alignment/>
    </xf>
    <xf numFmtId="0" fontId="3" fillId="34" borderId="21" xfId="53" applyFont="1" applyFill="1" applyBorder="1" applyAlignment="1">
      <alignment horizontal="center" vertical="top" wrapText="1"/>
      <protection/>
    </xf>
    <xf numFmtId="0" fontId="14" fillId="0" borderId="35" xfId="53" applyFont="1" applyFill="1" applyBorder="1" applyAlignment="1">
      <alignment horizontal="center" vertical="center"/>
      <protection/>
    </xf>
    <xf numFmtId="43" fontId="29" fillId="0" borderId="30" xfId="48" applyFont="1" applyFill="1" applyBorder="1" applyAlignment="1">
      <alignment/>
    </xf>
    <xf numFmtId="0" fontId="12" fillId="34" borderId="21" xfId="53" applyFont="1" applyFill="1" applyBorder="1" applyAlignment="1">
      <alignment horizontal="center" vertical="top" wrapText="1"/>
      <protection/>
    </xf>
    <xf numFmtId="0" fontId="12" fillId="35" borderId="10" xfId="53" applyFont="1" applyFill="1" applyBorder="1" applyAlignment="1">
      <alignment horizontal="center" vertical="top" wrapText="1"/>
      <protection/>
    </xf>
    <xf numFmtId="0" fontId="16" fillId="0" borderId="41" xfId="53" applyFont="1" applyFill="1" applyBorder="1" applyAlignment="1">
      <alignment horizontal="center" vertical="top" wrapText="1"/>
      <protection/>
    </xf>
    <xf numFmtId="43" fontId="29" fillId="0" borderId="18" xfId="48" applyFont="1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9"/>
  <sheetViews>
    <sheetView tabSelected="1" zoomScalePageLayoutView="0" workbookViewId="0" topLeftCell="A1">
      <selection activeCell="B35" sqref="B35"/>
    </sheetView>
  </sheetViews>
  <sheetFormatPr defaultColWidth="11.421875" defaultRowHeight="12.75"/>
  <cols>
    <col min="1" max="1" width="14.57421875" style="0" customWidth="1"/>
    <col min="2" max="2" width="17.57421875" style="0" customWidth="1"/>
    <col min="3" max="3" width="16.57421875" style="0" customWidth="1"/>
    <col min="4" max="5" width="16.140625" style="0" hidden="1" customWidth="1"/>
    <col min="6" max="6" width="15.8515625" style="0" customWidth="1"/>
    <col min="7" max="7" width="17.00390625" style="0" hidden="1" customWidth="1"/>
    <col min="8" max="8" width="14.421875" style="0" hidden="1" customWidth="1"/>
    <col min="9" max="9" width="18.140625" style="0" customWidth="1"/>
    <col min="10" max="11" width="15.28125" style="0" customWidth="1"/>
    <col min="12" max="12" width="18.57421875" style="0" customWidth="1"/>
    <col min="13" max="13" width="6.140625" style="0" customWidth="1"/>
    <col min="14" max="14" width="5.140625" style="0" customWidth="1"/>
    <col min="15" max="15" width="5.8515625" style="0" customWidth="1"/>
    <col min="16" max="16" width="47.7109375" style="0" hidden="1" customWidth="1"/>
    <col min="17" max="17" width="56.140625" style="0" customWidth="1"/>
    <col min="18" max="18" width="52.28125" style="0" hidden="1" customWidth="1"/>
    <col min="19" max="19" width="26.421875" style="205" customWidth="1"/>
    <col min="23" max="23" width="5.57421875" style="0" customWidth="1"/>
    <col min="24" max="24" width="5.7109375" style="0" customWidth="1"/>
    <col min="25" max="25" width="4.8515625" style="0" customWidth="1"/>
    <col min="29" max="29" width="13.421875" style="0" customWidth="1"/>
  </cols>
  <sheetData>
    <row r="1" spans="1:18" ht="18" customHeight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4" t="s">
        <v>508</v>
      </c>
      <c r="Q1" s="308" t="s">
        <v>234</v>
      </c>
      <c r="R1" s="152" t="s">
        <v>234</v>
      </c>
    </row>
    <row r="2" spans="2:18" ht="21.75" customHeight="1">
      <c r="B2" s="210" t="s">
        <v>551</v>
      </c>
      <c r="C2" s="144"/>
      <c r="D2" s="144"/>
      <c r="E2" s="144"/>
      <c r="F2" s="144"/>
      <c r="G2" s="144"/>
      <c r="H2" s="144"/>
      <c r="I2" s="144"/>
      <c r="J2" s="145"/>
      <c r="K2" s="13"/>
      <c r="L2" s="143"/>
      <c r="M2" s="2"/>
      <c r="N2" s="2"/>
      <c r="O2" s="12"/>
      <c r="P2" s="114" t="s">
        <v>540</v>
      </c>
      <c r="Q2" s="309" t="s">
        <v>254</v>
      </c>
      <c r="R2" s="153" t="s">
        <v>254</v>
      </c>
    </row>
    <row r="3" spans="1:18" ht="19.5" customHeight="1">
      <c r="A3" s="14"/>
      <c r="K3" s="143" t="s">
        <v>552</v>
      </c>
      <c r="P3" s="114" t="s">
        <v>541</v>
      </c>
      <c r="Q3" s="309" t="s">
        <v>235</v>
      </c>
      <c r="R3" s="153" t="s">
        <v>235</v>
      </c>
    </row>
    <row r="4" spans="1:18" ht="22.5" customHeight="1" thickBot="1">
      <c r="A4" s="3"/>
      <c r="B4" s="4"/>
      <c r="C4" s="5"/>
      <c r="D4" s="5"/>
      <c r="E4" s="5"/>
      <c r="F4" s="6"/>
      <c r="G4" s="6"/>
      <c r="H4" s="6"/>
      <c r="I4" s="7"/>
      <c r="J4" s="7"/>
      <c r="K4" s="5"/>
      <c r="L4" s="5"/>
      <c r="M4" s="5"/>
      <c r="N4" s="5"/>
      <c r="O4" s="6"/>
      <c r="P4" s="89" t="s">
        <v>542</v>
      </c>
      <c r="Q4" s="310" t="s">
        <v>557</v>
      </c>
      <c r="R4" s="154" t="s">
        <v>236</v>
      </c>
    </row>
    <row r="5" spans="1:20" ht="51" customHeight="1" thickBot="1">
      <c r="A5" s="74" t="s">
        <v>548</v>
      </c>
      <c r="B5" s="74" t="s">
        <v>547</v>
      </c>
      <c r="C5" s="216" t="s">
        <v>249</v>
      </c>
      <c r="D5" s="215" t="s">
        <v>545</v>
      </c>
      <c r="E5" s="214" t="s">
        <v>546</v>
      </c>
      <c r="F5" s="74" t="s">
        <v>539</v>
      </c>
      <c r="G5" s="217" t="s">
        <v>544</v>
      </c>
      <c r="H5" s="215" t="s">
        <v>537</v>
      </c>
      <c r="I5" s="74" t="s">
        <v>193</v>
      </c>
      <c r="J5" s="218" t="s">
        <v>537</v>
      </c>
      <c r="K5" s="74" t="s">
        <v>538</v>
      </c>
      <c r="L5" s="219" t="s">
        <v>536</v>
      </c>
      <c r="M5" s="218" t="s">
        <v>0</v>
      </c>
      <c r="N5" s="74" t="s">
        <v>1</v>
      </c>
      <c r="O5" s="219" t="s">
        <v>2</v>
      </c>
      <c r="P5" s="220" t="s">
        <v>507</v>
      </c>
      <c r="Q5" s="221" t="s">
        <v>255</v>
      </c>
      <c r="R5" s="19" t="s">
        <v>255</v>
      </c>
      <c r="S5" s="211"/>
      <c r="T5" s="90"/>
    </row>
    <row r="6" spans="1:20" ht="20.25" customHeight="1">
      <c r="A6" s="34">
        <f>I6-F6</f>
        <v>0</v>
      </c>
      <c r="B6" s="36"/>
      <c r="C6" s="71"/>
      <c r="D6" s="36"/>
      <c r="E6" s="71"/>
      <c r="F6" s="36"/>
      <c r="G6" s="295"/>
      <c r="H6" s="32"/>
      <c r="I6" s="36">
        <f>L6+K6+J6</f>
        <v>0</v>
      </c>
      <c r="J6" s="233"/>
      <c r="K6" s="298"/>
      <c r="L6" s="254"/>
      <c r="M6" s="93"/>
      <c r="N6" s="46"/>
      <c r="O6" s="94"/>
      <c r="P6" s="155" t="s">
        <v>276</v>
      </c>
      <c r="Q6" s="313" t="s">
        <v>46</v>
      </c>
      <c r="R6" s="155" t="s">
        <v>276</v>
      </c>
      <c r="S6" s="211"/>
      <c r="T6" s="90"/>
    </row>
    <row r="7" spans="1:20" ht="21" customHeight="1">
      <c r="A7" s="35">
        <f>I7-F7</f>
        <v>114800</v>
      </c>
      <c r="B7" s="33">
        <f>F7-C7</f>
        <v>0</v>
      </c>
      <c r="C7" s="60">
        <f>E7+D7</f>
        <v>229600</v>
      </c>
      <c r="D7" s="33">
        <v>229600</v>
      </c>
      <c r="E7" s="60"/>
      <c r="F7" s="33">
        <f>H7+G7</f>
        <v>229600</v>
      </c>
      <c r="G7" s="196">
        <v>229600</v>
      </c>
      <c r="H7" s="30"/>
      <c r="I7" s="33">
        <f>L7+K7+J7</f>
        <v>344400</v>
      </c>
      <c r="J7" s="146"/>
      <c r="K7" s="262">
        <v>-33000</v>
      </c>
      <c r="L7" s="240">
        <v>377400</v>
      </c>
      <c r="M7" s="95">
        <v>11</v>
      </c>
      <c r="N7" s="47">
        <v>10</v>
      </c>
      <c r="O7" s="96">
        <v>10</v>
      </c>
      <c r="P7" s="84" t="s">
        <v>270</v>
      </c>
      <c r="Q7" s="75" t="s">
        <v>64</v>
      </c>
      <c r="R7" s="156" t="s">
        <v>270</v>
      </c>
      <c r="S7" s="211"/>
      <c r="T7" s="90"/>
    </row>
    <row r="8" spans="1:20" ht="21.75" customHeight="1">
      <c r="A8" s="35">
        <f aca="true" t="shared" si="0" ref="A8:A69">I8-F8</f>
        <v>10000</v>
      </c>
      <c r="B8" s="33">
        <f>F8-C8</f>
        <v>0</v>
      </c>
      <c r="C8" s="60">
        <f aca="true" t="shared" si="1" ref="C8:C69">E8+D8</f>
        <v>0</v>
      </c>
      <c r="D8" s="33"/>
      <c r="E8" s="60"/>
      <c r="F8" s="33">
        <f aca="true" t="shared" si="2" ref="F8:F69">H8+G8</f>
        <v>0</v>
      </c>
      <c r="G8" s="196"/>
      <c r="H8" s="30"/>
      <c r="I8" s="33">
        <f>L8+K8+J8</f>
        <v>10000</v>
      </c>
      <c r="J8" s="146"/>
      <c r="K8" s="262"/>
      <c r="L8" s="149">
        <v>10000</v>
      </c>
      <c r="M8" s="95">
        <v>12</v>
      </c>
      <c r="N8" s="47">
        <v>10</v>
      </c>
      <c r="O8" s="96">
        <v>10</v>
      </c>
      <c r="P8" s="85" t="s">
        <v>271</v>
      </c>
      <c r="Q8" s="75" t="s">
        <v>65</v>
      </c>
      <c r="R8" s="157" t="s">
        <v>271</v>
      </c>
      <c r="S8" s="211"/>
      <c r="T8" s="90"/>
    </row>
    <row r="9" spans="1:20" ht="22.5" customHeight="1">
      <c r="A9" s="35">
        <f t="shared" si="0"/>
        <v>322</v>
      </c>
      <c r="B9" s="33">
        <f>F9-C9</f>
        <v>32509</v>
      </c>
      <c r="C9" s="60">
        <f t="shared" si="1"/>
        <v>35630</v>
      </c>
      <c r="D9" s="33">
        <v>35630</v>
      </c>
      <c r="E9" s="60"/>
      <c r="F9" s="33">
        <f>H9+G9</f>
        <v>68139</v>
      </c>
      <c r="G9" s="196">
        <v>39678</v>
      </c>
      <c r="H9" s="30">
        <v>28461</v>
      </c>
      <c r="I9" s="33">
        <f aca="true" t="shared" si="3" ref="I9:I69">L9+K9+J9</f>
        <v>68461</v>
      </c>
      <c r="J9" s="146">
        <v>28461</v>
      </c>
      <c r="K9" s="263">
        <v>-10000</v>
      </c>
      <c r="L9" s="149">
        <v>50000</v>
      </c>
      <c r="M9" s="95">
        <v>13</v>
      </c>
      <c r="N9" s="47">
        <v>10</v>
      </c>
      <c r="O9" s="96">
        <v>10</v>
      </c>
      <c r="P9" s="85" t="s">
        <v>272</v>
      </c>
      <c r="Q9" s="75" t="s">
        <v>67</v>
      </c>
      <c r="R9" s="157" t="s">
        <v>272</v>
      </c>
      <c r="S9" s="212"/>
      <c r="T9" s="90"/>
    </row>
    <row r="10" spans="1:18" ht="28.5" customHeight="1">
      <c r="A10" s="35">
        <f t="shared" si="0"/>
        <v>10000</v>
      </c>
      <c r="B10" s="33">
        <f>F10-C10</f>
        <v>0</v>
      </c>
      <c r="C10" s="60">
        <f t="shared" si="1"/>
        <v>0</v>
      </c>
      <c r="D10" s="33"/>
      <c r="E10" s="60"/>
      <c r="F10" s="33">
        <f t="shared" si="2"/>
        <v>0</v>
      </c>
      <c r="G10" s="196"/>
      <c r="H10" s="30"/>
      <c r="I10" s="33">
        <f>L10+K10+J10</f>
        <v>10000</v>
      </c>
      <c r="J10" s="146"/>
      <c r="K10" s="264"/>
      <c r="L10" s="149">
        <v>10000</v>
      </c>
      <c r="M10" s="95">
        <v>14</v>
      </c>
      <c r="N10" s="47">
        <v>10</v>
      </c>
      <c r="O10" s="96">
        <v>10</v>
      </c>
      <c r="P10" s="84" t="s">
        <v>273</v>
      </c>
      <c r="Q10" s="75" t="s">
        <v>66</v>
      </c>
      <c r="R10" s="156" t="s">
        <v>273</v>
      </c>
    </row>
    <row r="11" spans="1:18" ht="16.5" customHeight="1">
      <c r="A11" s="35">
        <f t="shared" si="0"/>
        <v>25000</v>
      </c>
      <c r="B11" s="33">
        <f aca="true" t="shared" si="4" ref="B11:B69">F11-C11</f>
        <v>21000</v>
      </c>
      <c r="C11" s="60">
        <f t="shared" si="1"/>
        <v>22500</v>
      </c>
      <c r="D11" s="33">
        <v>22500</v>
      </c>
      <c r="E11" s="60"/>
      <c r="F11" s="33">
        <f t="shared" si="2"/>
        <v>43500</v>
      </c>
      <c r="G11" s="196">
        <v>24000</v>
      </c>
      <c r="H11" s="30">
        <v>19500</v>
      </c>
      <c r="I11" s="33">
        <f t="shared" si="3"/>
        <v>68500</v>
      </c>
      <c r="J11" s="146">
        <v>19500</v>
      </c>
      <c r="K11" s="265">
        <v>-1000</v>
      </c>
      <c r="L11" s="149">
        <v>50000</v>
      </c>
      <c r="M11" s="95">
        <v>15</v>
      </c>
      <c r="N11" s="47">
        <v>10</v>
      </c>
      <c r="O11" s="96">
        <v>10</v>
      </c>
      <c r="P11" s="84" t="s">
        <v>274</v>
      </c>
      <c r="Q11" s="75" t="s">
        <v>8</v>
      </c>
      <c r="R11" s="156" t="s">
        <v>274</v>
      </c>
    </row>
    <row r="12" spans="1:18" ht="16.5" customHeight="1">
      <c r="A12" s="35">
        <f t="shared" si="0"/>
        <v>517.6000000000058</v>
      </c>
      <c r="B12" s="33">
        <f t="shared" si="4"/>
        <v>72321.59999999999</v>
      </c>
      <c r="C12" s="60">
        <f t="shared" si="1"/>
        <v>36160.8</v>
      </c>
      <c r="D12" s="33">
        <v>36160.8</v>
      </c>
      <c r="E12" s="60"/>
      <c r="F12" s="33">
        <f t="shared" si="2"/>
        <v>108482.4</v>
      </c>
      <c r="G12" s="196">
        <v>108482.4</v>
      </c>
      <c r="H12" s="30"/>
      <c r="I12" s="33">
        <f t="shared" si="3"/>
        <v>109000</v>
      </c>
      <c r="J12" s="146"/>
      <c r="K12" s="265">
        <v>-11000</v>
      </c>
      <c r="L12" s="149">
        <v>120000</v>
      </c>
      <c r="M12" s="95">
        <v>16</v>
      </c>
      <c r="N12" s="47">
        <v>10</v>
      </c>
      <c r="O12" s="96">
        <v>10</v>
      </c>
      <c r="P12" s="84" t="s">
        <v>275</v>
      </c>
      <c r="Q12" s="75" t="s">
        <v>96</v>
      </c>
      <c r="R12" s="156" t="s">
        <v>275</v>
      </c>
    </row>
    <row r="13" spans="1:18" ht="16.5" customHeight="1">
      <c r="A13" s="35">
        <f t="shared" si="0"/>
        <v>0</v>
      </c>
      <c r="B13" s="33">
        <f t="shared" si="4"/>
        <v>0</v>
      </c>
      <c r="C13" s="60">
        <f t="shared" si="1"/>
        <v>0</v>
      </c>
      <c r="D13" s="33"/>
      <c r="E13" s="60"/>
      <c r="F13" s="33">
        <f t="shared" si="2"/>
        <v>0</v>
      </c>
      <c r="G13" s="196"/>
      <c r="H13" s="30"/>
      <c r="I13" s="33">
        <f t="shared" si="3"/>
        <v>0</v>
      </c>
      <c r="J13" s="146"/>
      <c r="K13" s="266"/>
      <c r="L13" s="149"/>
      <c r="M13" s="95">
        <v>20</v>
      </c>
      <c r="N13" s="47">
        <v>10</v>
      </c>
      <c r="O13" s="96">
        <v>10</v>
      </c>
      <c r="P13" s="87" t="s">
        <v>277</v>
      </c>
      <c r="Q13" s="75" t="s">
        <v>7</v>
      </c>
      <c r="R13" s="158" t="s">
        <v>277</v>
      </c>
    </row>
    <row r="14" spans="1:18" ht="16.5" customHeight="1">
      <c r="A14" s="35">
        <f t="shared" si="0"/>
        <v>150000</v>
      </c>
      <c r="B14" s="33">
        <f t="shared" si="4"/>
        <v>0</v>
      </c>
      <c r="C14" s="60">
        <f t="shared" si="1"/>
        <v>109200</v>
      </c>
      <c r="D14" s="33">
        <v>109200</v>
      </c>
      <c r="E14" s="60"/>
      <c r="F14" s="33">
        <f t="shared" si="2"/>
        <v>109200</v>
      </c>
      <c r="G14" s="196"/>
      <c r="H14" s="30">
        <v>109200</v>
      </c>
      <c r="I14" s="33">
        <f t="shared" si="3"/>
        <v>259200</v>
      </c>
      <c r="J14" s="146">
        <v>109200</v>
      </c>
      <c r="K14" s="262"/>
      <c r="L14" s="149">
        <v>150000</v>
      </c>
      <c r="M14" s="95">
        <v>21</v>
      </c>
      <c r="N14" s="47">
        <v>10</v>
      </c>
      <c r="O14" s="96">
        <v>10</v>
      </c>
      <c r="P14" s="85" t="s">
        <v>278</v>
      </c>
      <c r="Q14" s="75" t="s">
        <v>3</v>
      </c>
      <c r="R14" s="157" t="s">
        <v>278</v>
      </c>
    </row>
    <row r="15" spans="1:18" ht="16.5" customHeight="1">
      <c r="A15" s="35">
        <f t="shared" si="0"/>
        <v>98</v>
      </c>
      <c r="B15" s="33">
        <f t="shared" si="4"/>
        <v>0</v>
      </c>
      <c r="C15" s="60">
        <f t="shared" si="1"/>
        <v>199902</v>
      </c>
      <c r="D15" s="33">
        <v>199902</v>
      </c>
      <c r="E15" s="60"/>
      <c r="F15" s="33">
        <f t="shared" si="2"/>
        <v>199902</v>
      </c>
      <c r="G15" s="196">
        <v>199902</v>
      </c>
      <c r="H15" s="30"/>
      <c r="I15" s="33">
        <f t="shared" si="3"/>
        <v>200000</v>
      </c>
      <c r="J15" s="146"/>
      <c r="K15" s="265"/>
      <c r="L15" s="149">
        <v>200000</v>
      </c>
      <c r="M15" s="95">
        <v>22</v>
      </c>
      <c r="N15" s="47">
        <v>10</v>
      </c>
      <c r="O15" s="96">
        <v>10</v>
      </c>
      <c r="P15" s="84" t="s">
        <v>279</v>
      </c>
      <c r="Q15" s="78" t="s">
        <v>4</v>
      </c>
      <c r="R15" s="156" t="s">
        <v>279</v>
      </c>
    </row>
    <row r="16" spans="1:18" ht="22.5" customHeight="1">
      <c r="A16" s="35">
        <f t="shared" si="0"/>
        <v>284</v>
      </c>
      <c r="B16" s="33">
        <f t="shared" si="4"/>
        <v>0</v>
      </c>
      <c r="C16" s="60">
        <f t="shared" si="1"/>
        <v>199716</v>
      </c>
      <c r="D16" s="33">
        <v>199716</v>
      </c>
      <c r="E16" s="60"/>
      <c r="F16" s="33">
        <f t="shared" si="2"/>
        <v>199716</v>
      </c>
      <c r="G16" s="196">
        <v>199716</v>
      </c>
      <c r="H16" s="30"/>
      <c r="I16" s="33">
        <f t="shared" si="3"/>
        <v>200000</v>
      </c>
      <c r="J16" s="146"/>
      <c r="K16" s="265">
        <f>100000</f>
        <v>100000</v>
      </c>
      <c r="L16" s="149">
        <v>100000</v>
      </c>
      <c r="M16" s="95">
        <v>23</v>
      </c>
      <c r="N16" s="47">
        <v>10</v>
      </c>
      <c r="O16" s="96">
        <v>10</v>
      </c>
      <c r="P16" s="85" t="s">
        <v>280</v>
      </c>
      <c r="Q16" s="75" t="s">
        <v>68</v>
      </c>
      <c r="R16" s="157" t="s">
        <v>280</v>
      </c>
    </row>
    <row r="17" spans="1:18" ht="18.75" customHeight="1">
      <c r="A17" s="35">
        <f t="shared" si="0"/>
        <v>170</v>
      </c>
      <c r="B17" s="33">
        <f t="shared" si="4"/>
        <v>0</v>
      </c>
      <c r="C17" s="60">
        <f t="shared" si="1"/>
        <v>544830</v>
      </c>
      <c r="D17" s="33">
        <v>544830</v>
      </c>
      <c r="E17" s="60"/>
      <c r="F17" s="33">
        <f t="shared" si="2"/>
        <v>544830</v>
      </c>
      <c r="G17" s="196">
        <v>544830</v>
      </c>
      <c r="H17" s="30"/>
      <c r="I17" s="33">
        <f t="shared" si="3"/>
        <v>545000</v>
      </c>
      <c r="J17" s="146"/>
      <c r="K17" s="265">
        <v>95000</v>
      </c>
      <c r="L17" s="149">
        <v>450000</v>
      </c>
      <c r="M17" s="95">
        <v>24</v>
      </c>
      <c r="N17" s="47">
        <v>10</v>
      </c>
      <c r="O17" s="96">
        <v>10</v>
      </c>
      <c r="P17" s="85" t="s">
        <v>281</v>
      </c>
      <c r="Q17" s="78" t="s">
        <v>56</v>
      </c>
      <c r="R17" s="157" t="s">
        <v>281</v>
      </c>
    </row>
    <row r="18" spans="1:19" ht="22.5" customHeight="1">
      <c r="A18" s="311">
        <f>I18-F18</f>
        <v>40100</v>
      </c>
      <c r="B18" s="312">
        <f>F18-C18</f>
        <v>0</v>
      </c>
      <c r="C18" s="60">
        <f t="shared" si="1"/>
        <v>0</v>
      </c>
      <c r="D18" s="33"/>
      <c r="E18" s="60"/>
      <c r="F18" s="33">
        <f>H18+G18-40000</f>
        <v>0</v>
      </c>
      <c r="G18" s="196"/>
      <c r="H18" s="30">
        <v>40000</v>
      </c>
      <c r="I18" s="33">
        <f t="shared" si="3"/>
        <v>40100</v>
      </c>
      <c r="J18" s="146">
        <v>40000</v>
      </c>
      <c r="K18" s="262"/>
      <c r="L18" s="149">
        <v>100</v>
      </c>
      <c r="M18" s="95">
        <v>25</v>
      </c>
      <c r="N18" s="47">
        <v>10</v>
      </c>
      <c r="O18" s="96">
        <v>10</v>
      </c>
      <c r="P18" s="84" t="s">
        <v>282</v>
      </c>
      <c r="Q18" s="78" t="s">
        <v>9</v>
      </c>
      <c r="R18" s="156" t="s">
        <v>282</v>
      </c>
      <c r="S18" s="213">
        <v>40000</v>
      </c>
    </row>
    <row r="19" spans="1:18" ht="16.5" customHeight="1">
      <c r="A19" s="35">
        <f t="shared" si="0"/>
        <v>0</v>
      </c>
      <c r="B19" s="33">
        <f t="shared" si="4"/>
        <v>0</v>
      </c>
      <c r="C19" s="60">
        <f t="shared" si="1"/>
        <v>0</v>
      </c>
      <c r="D19" s="33"/>
      <c r="E19" s="60"/>
      <c r="F19" s="33">
        <f t="shared" si="2"/>
        <v>0</v>
      </c>
      <c r="G19" s="196"/>
      <c r="H19" s="30"/>
      <c r="I19" s="33">
        <f t="shared" si="3"/>
        <v>0</v>
      </c>
      <c r="J19" s="146"/>
      <c r="K19" s="266"/>
      <c r="L19" s="241"/>
      <c r="M19" s="95">
        <v>30</v>
      </c>
      <c r="N19" s="47">
        <v>10</v>
      </c>
      <c r="O19" s="96">
        <v>10</v>
      </c>
      <c r="P19" s="87" t="s">
        <v>292</v>
      </c>
      <c r="Q19" s="78" t="s">
        <v>47</v>
      </c>
      <c r="R19" s="158" t="s">
        <v>292</v>
      </c>
    </row>
    <row r="20" spans="1:18" ht="16.5" customHeight="1">
      <c r="A20" s="35">
        <f t="shared" si="0"/>
        <v>0</v>
      </c>
      <c r="B20" s="33">
        <f t="shared" si="4"/>
        <v>0</v>
      </c>
      <c r="C20" s="60">
        <f t="shared" si="1"/>
        <v>0</v>
      </c>
      <c r="D20" s="33"/>
      <c r="E20" s="60"/>
      <c r="F20" s="33">
        <f t="shared" si="2"/>
        <v>0</v>
      </c>
      <c r="G20" s="196"/>
      <c r="H20" s="30"/>
      <c r="I20" s="33">
        <f t="shared" si="3"/>
        <v>0</v>
      </c>
      <c r="J20" s="146"/>
      <c r="K20" s="262">
        <v>-10000</v>
      </c>
      <c r="L20" s="149">
        <v>10000</v>
      </c>
      <c r="M20" s="95">
        <v>31</v>
      </c>
      <c r="N20" s="47">
        <v>10</v>
      </c>
      <c r="O20" s="96">
        <v>10</v>
      </c>
      <c r="P20" s="84" t="s">
        <v>284</v>
      </c>
      <c r="Q20" s="78" t="s">
        <v>97</v>
      </c>
      <c r="R20" s="156" t="s">
        <v>284</v>
      </c>
    </row>
    <row r="21" spans="1:18" ht="16.5" customHeight="1">
      <c r="A21" s="35">
        <f t="shared" si="0"/>
        <v>0</v>
      </c>
      <c r="B21" s="33">
        <f t="shared" si="4"/>
        <v>0</v>
      </c>
      <c r="C21" s="60">
        <f t="shared" si="1"/>
        <v>0</v>
      </c>
      <c r="D21" s="33"/>
      <c r="E21" s="60"/>
      <c r="F21" s="33">
        <f t="shared" si="2"/>
        <v>0</v>
      </c>
      <c r="G21" s="196"/>
      <c r="H21" s="30"/>
      <c r="I21" s="33">
        <f t="shared" si="3"/>
        <v>0</v>
      </c>
      <c r="J21" s="146"/>
      <c r="K21" s="262">
        <v>-20000</v>
      </c>
      <c r="L21" s="149">
        <v>20000</v>
      </c>
      <c r="M21" s="95">
        <v>32</v>
      </c>
      <c r="N21" s="47">
        <v>10</v>
      </c>
      <c r="O21" s="96">
        <v>10</v>
      </c>
      <c r="P21" s="84" t="s">
        <v>285</v>
      </c>
      <c r="Q21" s="78" t="s">
        <v>98</v>
      </c>
      <c r="R21" s="156" t="s">
        <v>285</v>
      </c>
    </row>
    <row r="22" spans="1:18" ht="16.5" customHeight="1">
      <c r="A22" s="35">
        <f t="shared" si="0"/>
        <v>100</v>
      </c>
      <c r="B22" s="33">
        <f t="shared" si="4"/>
        <v>0</v>
      </c>
      <c r="C22" s="60">
        <f t="shared" si="1"/>
        <v>0</v>
      </c>
      <c r="D22" s="33"/>
      <c r="E22" s="60"/>
      <c r="F22" s="33">
        <f t="shared" si="2"/>
        <v>0</v>
      </c>
      <c r="G22" s="196"/>
      <c r="H22" s="30"/>
      <c r="I22" s="33">
        <f t="shared" si="3"/>
        <v>100</v>
      </c>
      <c r="J22" s="146"/>
      <c r="K22" s="262"/>
      <c r="L22" s="149">
        <v>100</v>
      </c>
      <c r="M22" s="95">
        <v>33</v>
      </c>
      <c r="N22" s="47">
        <v>10</v>
      </c>
      <c r="O22" s="96">
        <v>10</v>
      </c>
      <c r="P22" s="84" t="s">
        <v>286</v>
      </c>
      <c r="Q22" s="78" t="s">
        <v>237</v>
      </c>
      <c r="R22" s="156" t="s">
        <v>286</v>
      </c>
    </row>
    <row r="23" spans="1:18" ht="16.5" customHeight="1">
      <c r="A23" s="35">
        <f t="shared" si="0"/>
        <v>0</v>
      </c>
      <c r="B23" s="33">
        <f t="shared" si="4"/>
        <v>0</v>
      </c>
      <c r="C23" s="60">
        <f t="shared" si="1"/>
        <v>0</v>
      </c>
      <c r="D23" s="33"/>
      <c r="E23" s="60"/>
      <c r="F23" s="33">
        <f t="shared" si="2"/>
        <v>0</v>
      </c>
      <c r="G23" s="196"/>
      <c r="H23" s="30"/>
      <c r="I23" s="33">
        <f t="shared" si="3"/>
        <v>0</v>
      </c>
      <c r="J23" s="146"/>
      <c r="K23" s="262">
        <v>-15000</v>
      </c>
      <c r="L23" s="149">
        <v>15000</v>
      </c>
      <c r="M23" s="95">
        <v>34</v>
      </c>
      <c r="N23" s="47">
        <v>10</v>
      </c>
      <c r="O23" s="96">
        <v>10</v>
      </c>
      <c r="P23" s="84" t="s">
        <v>287</v>
      </c>
      <c r="Q23" s="75" t="s">
        <v>100</v>
      </c>
      <c r="R23" s="156" t="s">
        <v>287</v>
      </c>
    </row>
    <row r="24" spans="1:18" ht="16.5" customHeight="1">
      <c r="A24" s="35">
        <f t="shared" si="0"/>
        <v>100</v>
      </c>
      <c r="B24" s="33">
        <f t="shared" si="4"/>
        <v>0</v>
      </c>
      <c r="C24" s="60">
        <f t="shared" si="1"/>
        <v>0</v>
      </c>
      <c r="D24" s="33"/>
      <c r="E24" s="60"/>
      <c r="F24" s="33">
        <f t="shared" si="2"/>
        <v>0</v>
      </c>
      <c r="G24" s="196"/>
      <c r="H24" s="30"/>
      <c r="I24" s="33">
        <f t="shared" si="3"/>
        <v>100</v>
      </c>
      <c r="J24" s="146"/>
      <c r="K24" s="262"/>
      <c r="L24" s="149">
        <v>100</v>
      </c>
      <c r="M24" s="95">
        <v>35</v>
      </c>
      <c r="N24" s="47">
        <v>10</v>
      </c>
      <c r="O24" s="96">
        <v>10</v>
      </c>
      <c r="P24" s="84" t="s">
        <v>288</v>
      </c>
      <c r="Q24" s="75" t="s">
        <v>238</v>
      </c>
      <c r="R24" s="156" t="s">
        <v>288</v>
      </c>
    </row>
    <row r="25" spans="1:18" ht="16.5" customHeight="1">
      <c r="A25" s="35">
        <f t="shared" si="0"/>
        <v>0</v>
      </c>
      <c r="B25" s="33">
        <f t="shared" si="4"/>
        <v>0</v>
      </c>
      <c r="C25" s="60">
        <f t="shared" si="1"/>
        <v>0</v>
      </c>
      <c r="D25" s="33"/>
      <c r="E25" s="60"/>
      <c r="F25" s="33">
        <f t="shared" si="2"/>
        <v>0</v>
      </c>
      <c r="G25" s="196"/>
      <c r="H25" s="30"/>
      <c r="I25" s="33">
        <f t="shared" si="3"/>
        <v>0</v>
      </c>
      <c r="J25" s="146"/>
      <c r="K25" s="262"/>
      <c r="L25" s="149"/>
      <c r="M25" s="95">
        <v>40</v>
      </c>
      <c r="N25" s="47">
        <v>10</v>
      </c>
      <c r="O25" s="96">
        <v>10</v>
      </c>
      <c r="P25" s="87" t="s">
        <v>283</v>
      </c>
      <c r="Q25" s="314" t="s">
        <v>198</v>
      </c>
      <c r="R25" s="158" t="s">
        <v>283</v>
      </c>
    </row>
    <row r="26" spans="1:18" ht="16.5" customHeight="1">
      <c r="A26" s="35">
        <f t="shared" si="0"/>
        <v>100</v>
      </c>
      <c r="B26" s="33">
        <f t="shared" si="4"/>
        <v>0</v>
      </c>
      <c r="C26" s="60">
        <f t="shared" si="1"/>
        <v>0</v>
      </c>
      <c r="D26" s="33"/>
      <c r="E26" s="60"/>
      <c r="F26" s="33">
        <f t="shared" si="2"/>
        <v>0</v>
      </c>
      <c r="G26" s="196"/>
      <c r="H26" s="30"/>
      <c r="I26" s="33">
        <f t="shared" si="3"/>
        <v>100</v>
      </c>
      <c r="J26" s="146"/>
      <c r="K26" s="262"/>
      <c r="L26" s="149">
        <v>100</v>
      </c>
      <c r="M26" s="95">
        <v>41</v>
      </c>
      <c r="N26" s="47">
        <v>10</v>
      </c>
      <c r="O26" s="96">
        <v>10</v>
      </c>
      <c r="P26" s="85" t="s">
        <v>289</v>
      </c>
      <c r="Q26" s="75" t="s">
        <v>101</v>
      </c>
      <c r="R26" s="157" t="s">
        <v>289</v>
      </c>
    </row>
    <row r="27" spans="1:18" ht="16.5" customHeight="1">
      <c r="A27" s="35">
        <f t="shared" si="0"/>
        <v>100</v>
      </c>
      <c r="B27" s="33">
        <f t="shared" si="4"/>
        <v>0</v>
      </c>
      <c r="C27" s="60">
        <f t="shared" si="1"/>
        <v>0</v>
      </c>
      <c r="D27" s="33"/>
      <c r="E27" s="60"/>
      <c r="F27" s="33">
        <f t="shared" si="2"/>
        <v>0</v>
      </c>
      <c r="G27" s="196"/>
      <c r="H27" s="30"/>
      <c r="I27" s="33">
        <f t="shared" si="3"/>
        <v>100</v>
      </c>
      <c r="J27" s="146"/>
      <c r="K27" s="265"/>
      <c r="L27" s="149">
        <v>100</v>
      </c>
      <c r="M27" s="95">
        <v>42</v>
      </c>
      <c r="N27" s="47">
        <v>10</v>
      </c>
      <c r="O27" s="96">
        <v>10</v>
      </c>
      <c r="P27" s="85" t="s">
        <v>290</v>
      </c>
      <c r="Q27" s="78" t="s">
        <v>102</v>
      </c>
      <c r="R27" s="157" t="s">
        <v>290</v>
      </c>
    </row>
    <row r="28" spans="1:18" ht="16.5" customHeight="1">
      <c r="A28" s="35">
        <f t="shared" si="0"/>
        <v>100</v>
      </c>
      <c r="B28" s="33">
        <f t="shared" si="4"/>
        <v>0</v>
      </c>
      <c r="C28" s="60">
        <f t="shared" si="1"/>
        <v>0</v>
      </c>
      <c r="D28" s="33"/>
      <c r="E28" s="60"/>
      <c r="F28" s="33">
        <f t="shared" si="2"/>
        <v>0</v>
      </c>
      <c r="G28" s="196"/>
      <c r="H28" s="30"/>
      <c r="I28" s="33">
        <f t="shared" si="3"/>
        <v>100</v>
      </c>
      <c r="J28" s="146"/>
      <c r="K28" s="262"/>
      <c r="L28" s="149">
        <v>100</v>
      </c>
      <c r="M28" s="95">
        <v>43</v>
      </c>
      <c r="N28" s="47">
        <v>10</v>
      </c>
      <c r="O28" s="96">
        <v>10</v>
      </c>
      <c r="P28" s="84" t="s">
        <v>291</v>
      </c>
      <c r="Q28" s="75" t="s">
        <v>103</v>
      </c>
      <c r="R28" s="156" t="s">
        <v>291</v>
      </c>
    </row>
    <row r="29" spans="1:18" ht="16.5" customHeight="1">
      <c r="A29" s="35">
        <f t="shared" si="0"/>
        <v>130</v>
      </c>
      <c r="B29" s="33">
        <f t="shared" si="4"/>
        <v>0</v>
      </c>
      <c r="C29" s="60">
        <f t="shared" si="1"/>
        <v>299970</v>
      </c>
      <c r="D29" s="33">
        <v>299970</v>
      </c>
      <c r="E29" s="60"/>
      <c r="F29" s="33">
        <f t="shared" si="2"/>
        <v>299970</v>
      </c>
      <c r="G29" s="196">
        <v>299970</v>
      </c>
      <c r="H29" s="30"/>
      <c r="I29" s="33">
        <f t="shared" si="3"/>
        <v>300100</v>
      </c>
      <c r="J29" s="146"/>
      <c r="K29" s="262">
        <v>300000</v>
      </c>
      <c r="L29" s="149">
        <v>100</v>
      </c>
      <c r="M29" s="95">
        <v>44</v>
      </c>
      <c r="N29" s="47">
        <v>10</v>
      </c>
      <c r="O29" s="96">
        <v>10</v>
      </c>
      <c r="P29" s="85" t="s">
        <v>281</v>
      </c>
      <c r="Q29" s="75" t="s">
        <v>104</v>
      </c>
      <c r="R29" s="157" t="s">
        <v>281</v>
      </c>
    </row>
    <row r="30" spans="1:18" ht="16.5" customHeight="1">
      <c r="A30" s="35">
        <f t="shared" si="0"/>
        <v>100</v>
      </c>
      <c r="B30" s="33">
        <f t="shared" si="4"/>
        <v>0</v>
      </c>
      <c r="C30" s="60">
        <f t="shared" si="1"/>
        <v>0</v>
      </c>
      <c r="D30" s="33"/>
      <c r="E30" s="60"/>
      <c r="F30" s="33">
        <f t="shared" si="2"/>
        <v>0</v>
      </c>
      <c r="G30" s="196"/>
      <c r="H30" s="30"/>
      <c r="I30" s="33">
        <f t="shared" si="3"/>
        <v>100</v>
      </c>
      <c r="J30" s="146"/>
      <c r="K30" s="265"/>
      <c r="L30" s="149">
        <v>100</v>
      </c>
      <c r="M30" s="95">
        <v>45</v>
      </c>
      <c r="N30" s="47">
        <v>10</v>
      </c>
      <c r="O30" s="96">
        <v>10</v>
      </c>
      <c r="P30" s="85" t="s">
        <v>280</v>
      </c>
      <c r="Q30" s="75" t="s">
        <v>105</v>
      </c>
      <c r="R30" s="157" t="s">
        <v>280</v>
      </c>
    </row>
    <row r="31" spans="1:18" ht="15" customHeight="1">
      <c r="A31" s="35">
        <f t="shared" si="0"/>
        <v>0</v>
      </c>
      <c r="B31" s="33">
        <f t="shared" si="4"/>
        <v>0</v>
      </c>
      <c r="C31" s="60">
        <f t="shared" si="1"/>
        <v>0</v>
      </c>
      <c r="D31" s="33"/>
      <c r="E31" s="60"/>
      <c r="F31" s="33">
        <f t="shared" si="2"/>
        <v>0</v>
      </c>
      <c r="G31" s="196"/>
      <c r="H31" s="30"/>
      <c r="I31" s="33">
        <f t="shared" si="3"/>
        <v>0</v>
      </c>
      <c r="J31" s="146"/>
      <c r="K31" s="265"/>
      <c r="L31" s="149"/>
      <c r="M31" s="95">
        <v>50</v>
      </c>
      <c r="N31" s="47">
        <v>10</v>
      </c>
      <c r="O31" s="96">
        <v>10</v>
      </c>
      <c r="P31" s="87" t="s">
        <v>293</v>
      </c>
      <c r="Q31" s="314" t="s">
        <v>199</v>
      </c>
      <c r="R31" s="158" t="s">
        <v>293</v>
      </c>
    </row>
    <row r="32" spans="1:18" ht="19.5" customHeight="1">
      <c r="A32" s="35">
        <f t="shared" si="0"/>
        <v>15000</v>
      </c>
      <c r="B32" s="33">
        <f t="shared" si="4"/>
        <v>0</v>
      </c>
      <c r="C32" s="60">
        <f t="shared" si="1"/>
        <v>0</v>
      </c>
      <c r="D32" s="33"/>
      <c r="E32" s="60"/>
      <c r="F32" s="33">
        <f t="shared" si="2"/>
        <v>0</v>
      </c>
      <c r="G32" s="196"/>
      <c r="H32" s="30"/>
      <c r="I32" s="33">
        <f t="shared" si="3"/>
        <v>15000</v>
      </c>
      <c r="J32" s="146"/>
      <c r="K32" s="265"/>
      <c r="L32" s="149">
        <v>15000</v>
      </c>
      <c r="M32" s="95">
        <v>51</v>
      </c>
      <c r="N32" s="47">
        <v>10</v>
      </c>
      <c r="O32" s="96">
        <v>10</v>
      </c>
      <c r="P32" s="85" t="s">
        <v>294</v>
      </c>
      <c r="Q32" s="75" t="s">
        <v>57</v>
      </c>
      <c r="R32" s="157" t="s">
        <v>294</v>
      </c>
    </row>
    <row r="33" spans="1:18" ht="21.75" customHeight="1">
      <c r="A33" s="35">
        <f t="shared" si="0"/>
        <v>5000</v>
      </c>
      <c r="B33" s="33">
        <f t="shared" si="4"/>
        <v>0</v>
      </c>
      <c r="C33" s="60">
        <f t="shared" si="1"/>
        <v>0</v>
      </c>
      <c r="D33" s="33"/>
      <c r="E33" s="60"/>
      <c r="F33" s="33">
        <f t="shared" si="2"/>
        <v>0</v>
      </c>
      <c r="G33" s="196"/>
      <c r="H33" s="30"/>
      <c r="I33" s="33">
        <f t="shared" si="3"/>
        <v>5000</v>
      </c>
      <c r="J33" s="146"/>
      <c r="K33" s="265"/>
      <c r="L33" s="149">
        <v>5000</v>
      </c>
      <c r="M33" s="95">
        <v>52</v>
      </c>
      <c r="N33" s="47">
        <v>10</v>
      </c>
      <c r="O33" s="96">
        <v>10</v>
      </c>
      <c r="P33" s="84" t="s">
        <v>295</v>
      </c>
      <c r="Q33" s="75" t="s">
        <v>10</v>
      </c>
      <c r="R33" s="156" t="s">
        <v>295</v>
      </c>
    </row>
    <row r="34" spans="1:18" ht="21.75" customHeight="1">
      <c r="A34" s="35">
        <f t="shared" si="0"/>
        <v>5000</v>
      </c>
      <c r="B34" s="33">
        <f t="shared" si="4"/>
        <v>0</v>
      </c>
      <c r="C34" s="60">
        <f t="shared" si="1"/>
        <v>0</v>
      </c>
      <c r="D34" s="33"/>
      <c r="E34" s="60"/>
      <c r="F34" s="33">
        <f t="shared" si="2"/>
        <v>0</v>
      </c>
      <c r="G34" s="196"/>
      <c r="H34" s="30"/>
      <c r="I34" s="33">
        <f t="shared" si="3"/>
        <v>5000</v>
      </c>
      <c r="J34" s="146"/>
      <c r="K34" s="265"/>
      <c r="L34" s="149">
        <v>5000</v>
      </c>
      <c r="M34" s="95">
        <v>53</v>
      </c>
      <c r="N34" s="47">
        <v>10</v>
      </c>
      <c r="O34" s="96">
        <v>10</v>
      </c>
      <c r="P34" s="84" t="s">
        <v>296</v>
      </c>
      <c r="Q34" s="75" t="s">
        <v>11</v>
      </c>
      <c r="R34" s="156" t="s">
        <v>296</v>
      </c>
    </row>
    <row r="35" spans="1:18" ht="24" customHeight="1">
      <c r="A35" s="35">
        <f t="shared" si="0"/>
        <v>0</v>
      </c>
      <c r="B35" s="33">
        <f t="shared" si="4"/>
        <v>0</v>
      </c>
      <c r="C35" s="60">
        <f t="shared" si="1"/>
        <v>0</v>
      </c>
      <c r="D35" s="33"/>
      <c r="E35" s="60"/>
      <c r="F35" s="33">
        <f t="shared" si="2"/>
        <v>0</v>
      </c>
      <c r="G35" s="196"/>
      <c r="H35" s="30"/>
      <c r="I35" s="33">
        <f t="shared" si="3"/>
        <v>0</v>
      </c>
      <c r="J35" s="146"/>
      <c r="K35" s="265">
        <v>-10000</v>
      </c>
      <c r="L35" s="149">
        <v>10000</v>
      </c>
      <c r="M35" s="95">
        <v>54</v>
      </c>
      <c r="N35" s="47">
        <v>10</v>
      </c>
      <c r="O35" s="96">
        <v>10</v>
      </c>
      <c r="P35" s="85" t="s">
        <v>297</v>
      </c>
      <c r="Q35" s="78" t="s">
        <v>58</v>
      </c>
      <c r="R35" s="157" t="s">
        <v>297</v>
      </c>
    </row>
    <row r="36" spans="1:18" ht="25.5" customHeight="1">
      <c r="A36" s="35">
        <f>I36-F36</f>
        <v>100</v>
      </c>
      <c r="B36" s="33">
        <f t="shared" si="4"/>
        <v>0</v>
      </c>
      <c r="C36" s="60">
        <f t="shared" si="1"/>
        <v>0</v>
      </c>
      <c r="D36" s="33"/>
      <c r="E36" s="60"/>
      <c r="F36" s="33">
        <f t="shared" si="2"/>
        <v>0</v>
      </c>
      <c r="G36" s="196"/>
      <c r="H36" s="30"/>
      <c r="I36" s="33">
        <f t="shared" si="3"/>
        <v>100</v>
      </c>
      <c r="J36" s="146"/>
      <c r="K36" s="262"/>
      <c r="L36" s="149">
        <v>100</v>
      </c>
      <c r="M36" s="95">
        <v>55</v>
      </c>
      <c r="N36" s="47">
        <v>10</v>
      </c>
      <c r="O36" s="96">
        <v>10</v>
      </c>
      <c r="P36" s="84" t="s">
        <v>298</v>
      </c>
      <c r="Q36" s="78" t="s">
        <v>106</v>
      </c>
      <c r="R36" s="156" t="s">
        <v>298</v>
      </c>
    </row>
    <row r="37" spans="1:18" ht="16.5" customHeight="1">
      <c r="A37" s="35">
        <f t="shared" si="0"/>
        <v>0</v>
      </c>
      <c r="B37" s="33">
        <f t="shared" si="4"/>
        <v>0</v>
      </c>
      <c r="C37" s="60">
        <f t="shared" si="1"/>
        <v>0</v>
      </c>
      <c r="D37" s="33"/>
      <c r="E37" s="60"/>
      <c r="F37" s="33">
        <f t="shared" si="2"/>
        <v>0</v>
      </c>
      <c r="G37" s="196"/>
      <c r="H37" s="30"/>
      <c r="I37" s="33">
        <f t="shared" si="3"/>
        <v>0</v>
      </c>
      <c r="J37" s="146"/>
      <c r="K37" s="265"/>
      <c r="L37" s="149"/>
      <c r="M37" s="95">
        <v>60</v>
      </c>
      <c r="N37" s="47">
        <v>10</v>
      </c>
      <c r="O37" s="96">
        <v>10</v>
      </c>
      <c r="P37" s="87" t="s">
        <v>299</v>
      </c>
      <c r="Q37" s="314" t="s">
        <v>200</v>
      </c>
      <c r="R37" s="158" t="s">
        <v>299</v>
      </c>
    </row>
    <row r="38" spans="1:18" ht="13.5" customHeight="1">
      <c r="A38" s="35">
        <f t="shared" si="0"/>
        <v>0</v>
      </c>
      <c r="B38" s="33">
        <f t="shared" si="4"/>
        <v>0</v>
      </c>
      <c r="C38" s="60">
        <f t="shared" si="1"/>
        <v>0</v>
      </c>
      <c r="D38" s="33"/>
      <c r="E38" s="60"/>
      <c r="F38" s="33">
        <f t="shared" si="2"/>
        <v>0</v>
      </c>
      <c r="G38" s="196"/>
      <c r="H38" s="30"/>
      <c r="I38" s="33">
        <f t="shared" si="3"/>
        <v>0</v>
      </c>
      <c r="J38" s="146"/>
      <c r="K38" s="262">
        <v>-15000</v>
      </c>
      <c r="L38" s="149">
        <v>15000</v>
      </c>
      <c r="M38" s="95">
        <v>61</v>
      </c>
      <c r="N38" s="47">
        <v>10</v>
      </c>
      <c r="O38" s="96">
        <v>10</v>
      </c>
      <c r="P38" s="84" t="s">
        <v>300</v>
      </c>
      <c r="Q38" s="78" t="s">
        <v>107</v>
      </c>
      <c r="R38" s="156" t="s">
        <v>300</v>
      </c>
    </row>
    <row r="39" spans="1:19" ht="16.5" customHeight="1">
      <c r="A39" s="311">
        <f>I39-F39</f>
        <v>17358</v>
      </c>
      <c r="B39" s="312">
        <f>F39-C39</f>
        <v>0</v>
      </c>
      <c r="C39" s="60">
        <f t="shared" si="1"/>
        <v>0</v>
      </c>
      <c r="D39" s="33"/>
      <c r="E39" s="60"/>
      <c r="F39" s="33">
        <f>H39+G39-17358</f>
        <v>0</v>
      </c>
      <c r="G39" s="196"/>
      <c r="H39" s="30">
        <f>6534+10824</f>
        <v>17358</v>
      </c>
      <c r="I39" s="33">
        <f>L39+K39+J39</f>
        <v>17358</v>
      </c>
      <c r="J39" s="146">
        <f>6534+10824</f>
        <v>17358</v>
      </c>
      <c r="K39" s="262">
        <v>-20000</v>
      </c>
      <c r="L39" s="149">
        <v>20000</v>
      </c>
      <c r="M39" s="95">
        <v>62</v>
      </c>
      <c r="N39" s="47">
        <v>10</v>
      </c>
      <c r="O39" s="96">
        <v>10</v>
      </c>
      <c r="P39" s="84" t="s">
        <v>301</v>
      </c>
      <c r="Q39" s="78" t="s">
        <v>108</v>
      </c>
      <c r="R39" s="156" t="s">
        <v>301</v>
      </c>
      <c r="S39" s="208">
        <f>AA39-X39+17358</f>
        <v>17358</v>
      </c>
    </row>
    <row r="40" spans="1:18" ht="16.5" customHeight="1">
      <c r="A40" s="35">
        <f t="shared" si="0"/>
        <v>0</v>
      </c>
      <c r="B40" s="33">
        <f t="shared" si="4"/>
        <v>0</v>
      </c>
      <c r="C40" s="60">
        <f t="shared" si="1"/>
        <v>0</v>
      </c>
      <c r="D40" s="33"/>
      <c r="E40" s="60"/>
      <c r="F40" s="33">
        <f t="shared" si="2"/>
        <v>0</v>
      </c>
      <c r="G40" s="196"/>
      <c r="H40" s="30"/>
      <c r="I40" s="33">
        <f t="shared" si="3"/>
        <v>0</v>
      </c>
      <c r="J40" s="146"/>
      <c r="K40" s="262">
        <v>-10000</v>
      </c>
      <c r="L40" s="149">
        <v>10000</v>
      </c>
      <c r="M40" s="95">
        <v>63</v>
      </c>
      <c r="N40" s="47">
        <v>10</v>
      </c>
      <c r="O40" s="96">
        <v>10</v>
      </c>
      <c r="P40" s="84" t="s">
        <v>302</v>
      </c>
      <c r="Q40" s="78" t="s">
        <v>239</v>
      </c>
      <c r="R40" s="156" t="s">
        <v>302</v>
      </c>
    </row>
    <row r="41" spans="1:18" ht="16.5" customHeight="1">
      <c r="A41" s="35">
        <f t="shared" si="0"/>
        <v>0</v>
      </c>
      <c r="B41" s="33">
        <f t="shared" si="4"/>
        <v>0</v>
      </c>
      <c r="C41" s="60">
        <f t="shared" si="1"/>
        <v>0</v>
      </c>
      <c r="D41" s="33"/>
      <c r="E41" s="60"/>
      <c r="F41" s="33">
        <f t="shared" si="2"/>
        <v>0</v>
      </c>
      <c r="G41" s="196"/>
      <c r="H41" s="30"/>
      <c r="I41" s="33">
        <f t="shared" si="3"/>
        <v>0</v>
      </c>
      <c r="J41" s="146"/>
      <c r="K41" s="262">
        <v>-10000</v>
      </c>
      <c r="L41" s="149">
        <v>10000</v>
      </c>
      <c r="M41" s="95">
        <v>64</v>
      </c>
      <c r="N41" s="47">
        <v>10</v>
      </c>
      <c r="O41" s="96">
        <v>10</v>
      </c>
      <c r="P41" s="84" t="s">
        <v>303</v>
      </c>
      <c r="Q41" s="78" t="s">
        <v>244</v>
      </c>
      <c r="R41" s="156" t="s">
        <v>303</v>
      </c>
    </row>
    <row r="42" spans="1:18" ht="29.25" customHeight="1" thickBot="1">
      <c r="A42" s="68">
        <f t="shared" si="0"/>
        <v>0</v>
      </c>
      <c r="B42" s="37">
        <f t="shared" si="4"/>
        <v>0</v>
      </c>
      <c r="C42" s="70">
        <f t="shared" si="1"/>
        <v>0</v>
      </c>
      <c r="D42" s="37"/>
      <c r="E42" s="70"/>
      <c r="F42" s="37">
        <f t="shared" si="2"/>
        <v>0</v>
      </c>
      <c r="G42" s="294"/>
      <c r="H42" s="31"/>
      <c r="I42" s="37">
        <f t="shared" si="3"/>
        <v>0</v>
      </c>
      <c r="J42" s="147"/>
      <c r="K42" s="267">
        <f>-10000</f>
        <v>-10000</v>
      </c>
      <c r="L42" s="242">
        <v>10000</v>
      </c>
      <c r="M42" s="97">
        <v>65</v>
      </c>
      <c r="N42" s="48">
        <v>10</v>
      </c>
      <c r="O42" s="98">
        <v>10</v>
      </c>
      <c r="P42" s="299" t="s">
        <v>304</v>
      </c>
      <c r="Q42" s="76" t="s">
        <v>109</v>
      </c>
      <c r="R42" s="156" t="s">
        <v>304</v>
      </c>
    </row>
    <row r="43" spans="1:18" ht="15.75" customHeight="1">
      <c r="A43" s="43">
        <f t="shared" si="0"/>
        <v>0</v>
      </c>
      <c r="B43" s="44">
        <f t="shared" si="4"/>
        <v>0</v>
      </c>
      <c r="C43" s="73">
        <f t="shared" si="1"/>
        <v>0</v>
      </c>
      <c r="D43" s="44"/>
      <c r="E43" s="73"/>
      <c r="F43" s="44">
        <f t="shared" si="2"/>
        <v>0</v>
      </c>
      <c r="G43" s="293"/>
      <c r="H43" s="45"/>
      <c r="I43" s="44">
        <f t="shared" si="3"/>
        <v>0</v>
      </c>
      <c r="J43" s="148"/>
      <c r="K43" s="296">
        <f>-10000</f>
        <v>-10000</v>
      </c>
      <c r="L43" s="151">
        <v>10000</v>
      </c>
      <c r="M43" s="101">
        <v>66</v>
      </c>
      <c r="N43" s="53">
        <v>10</v>
      </c>
      <c r="O43" s="102">
        <v>10</v>
      </c>
      <c r="P43" s="91" t="s">
        <v>305</v>
      </c>
      <c r="Q43" s="297" t="s">
        <v>240</v>
      </c>
      <c r="R43" s="156" t="s">
        <v>305</v>
      </c>
    </row>
    <row r="44" spans="1:18" ht="15.75" customHeight="1">
      <c r="A44" s="35">
        <f t="shared" si="0"/>
        <v>100</v>
      </c>
      <c r="B44" s="33">
        <f t="shared" si="4"/>
        <v>0</v>
      </c>
      <c r="C44" s="60">
        <f t="shared" si="1"/>
        <v>0</v>
      </c>
      <c r="D44" s="33"/>
      <c r="E44" s="60"/>
      <c r="F44" s="33">
        <f t="shared" si="2"/>
        <v>0</v>
      </c>
      <c r="G44" s="196"/>
      <c r="H44" s="30"/>
      <c r="I44" s="33">
        <f t="shared" si="3"/>
        <v>100</v>
      </c>
      <c r="J44" s="146"/>
      <c r="K44" s="262"/>
      <c r="L44" s="149">
        <v>100</v>
      </c>
      <c r="M44" s="95">
        <v>67</v>
      </c>
      <c r="N44" s="47">
        <v>10</v>
      </c>
      <c r="O44" s="96">
        <v>10</v>
      </c>
      <c r="P44" s="84" t="s">
        <v>306</v>
      </c>
      <c r="Q44" s="78" t="s">
        <v>241</v>
      </c>
      <c r="R44" s="156" t="s">
        <v>306</v>
      </c>
    </row>
    <row r="45" spans="1:18" ht="12.75" customHeight="1">
      <c r="A45" s="35">
        <f t="shared" si="0"/>
        <v>0</v>
      </c>
      <c r="B45" s="33">
        <f t="shared" si="4"/>
        <v>0</v>
      </c>
      <c r="C45" s="60">
        <f t="shared" si="1"/>
        <v>0</v>
      </c>
      <c r="D45" s="33"/>
      <c r="E45" s="60"/>
      <c r="F45" s="33">
        <f t="shared" si="2"/>
        <v>0</v>
      </c>
      <c r="G45" s="196"/>
      <c r="H45" s="30"/>
      <c r="I45" s="33">
        <f t="shared" si="3"/>
        <v>0</v>
      </c>
      <c r="J45" s="146"/>
      <c r="K45" s="262">
        <v>-10000</v>
      </c>
      <c r="L45" s="149">
        <v>10000</v>
      </c>
      <c r="M45" s="95">
        <v>68</v>
      </c>
      <c r="N45" s="47">
        <v>10</v>
      </c>
      <c r="O45" s="96">
        <v>10</v>
      </c>
      <c r="P45" s="84" t="s">
        <v>307</v>
      </c>
      <c r="Q45" s="78" t="s">
        <v>110</v>
      </c>
      <c r="R45" s="156" t="s">
        <v>307</v>
      </c>
    </row>
    <row r="46" spans="1:18" ht="19.5" customHeight="1">
      <c r="A46" s="35">
        <f t="shared" si="0"/>
        <v>0</v>
      </c>
      <c r="B46" s="33">
        <f t="shared" si="4"/>
        <v>0</v>
      </c>
      <c r="C46" s="60">
        <f t="shared" si="1"/>
        <v>0</v>
      </c>
      <c r="D46" s="15"/>
      <c r="E46" s="60"/>
      <c r="F46" s="33">
        <f t="shared" si="2"/>
        <v>0</v>
      </c>
      <c r="G46" s="196"/>
      <c r="H46" s="146"/>
      <c r="I46" s="33">
        <f t="shared" si="3"/>
        <v>0</v>
      </c>
      <c r="J46" s="146"/>
      <c r="K46" s="265"/>
      <c r="L46" s="149"/>
      <c r="M46" s="95">
        <v>10</v>
      </c>
      <c r="N46" s="47">
        <v>20</v>
      </c>
      <c r="O46" s="96">
        <v>10</v>
      </c>
      <c r="P46" s="87" t="s">
        <v>308</v>
      </c>
      <c r="Q46" s="314" t="s">
        <v>201</v>
      </c>
      <c r="R46" s="158" t="s">
        <v>308</v>
      </c>
    </row>
    <row r="47" spans="1:19" ht="19.5" customHeight="1" thickBot="1">
      <c r="A47" s="311">
        <f>I47-F47</f>
        <v>1108189.099999994</v>
      </c>
      <c r="B47" s="312">
        <f>F47-C47</f>
        <v>0</v>
      </c>
      <c r="C47" s="60">
        <f t="shared" si="1"/>
        <v>144632450.9</v>
      </c>
      <c r="D47" s="37">
        <v>144632450.9</v>
      </c>
      <c r="E47" s="70"/>
      <c r="F47" s="33">
        <f>H47+G47</f>
        <v>144632450.9</v>
      </c>
      <c r="G47" s="293">
        <v>144632450.9</v>
      </c>
      <c r="H47" s="147"/>
      <c r="I47" s="33">
        <f t="shared" si="3"/>
        <v>145740640</v>
      </c>
      <c r="J47" s="147"/>
      <c r="K47" s="269">
        <f>1000000+760000-1500000-10000-100000</f>
        <v>150000</v>
      </c>
      <c r="L47" s="150">
        <v>145590640</v>
      </c>
      <c r="M47" s="97">
        <v>11</v>
      </c>
      <c r="N47" s="48">
        <v>20</v>
      </c>
      <c r="O47" s="98">
        <v>10</v>
      </c>
      <c r="P47" s="92" t="s">
        <v>309</v>
      </c>
      <c r="Q47" s="315" t="s">
        <v>111</v>
      </c>
      <c r="R47" s="316" t="s">
        <v>309</v>
      </c>
      <c r="S47" s="320"/>
    </row>
    <row r="48" spans="1:19" ht="16.5" customHeight="1">
      <c r="A48" s="311">
        <f>I48-F48</f>
        <v>38463.85</v>
      </c>
      <c r="B48" s="312">
        <f>F48-C48</f>
        <v>0</v>
      </c>
      <c r="C48" s="60">
        <f t="shared" si="1"/>
        <v>61536.15</v>
      </c>
      <c r="D48" s="44">
        <v>61536.15</v>
      </c>
      <c r="E48" s="73"/>
      <c r="F48" s="33">
        <f t="shared" si="2"/>
        <v>61536.15</v>
      </c>
      <c r="G48" s="293">
        <v>61536.15</v>
      </c>
      <c r="H48" s="148"/>
      <c r="I48" s="33">
        <f t="shared" si="3"/>
        <v>100000</v>
      </c>
      <c r="J48" s="148"/>
      <c r="K48" s="269">
        <v>100000</v>
      </c>
      <c r="L48" s="151"/>
      <c r="M48" s="101">
        <v>12</v>
      </c>
      <c r="N48" s="53">
        <v>20</v>
      </c>
      <c r="O48" s="102">
        <v>10</v>
      </c>
      <c r="P48" s="91" t="s">
        <v>310</v>
      </c>
      <c r="Q48" s="315" t="s">
        <v>112</v>
      </c>
      <c r="R48" s="317" t="s">
        <v>310</v>
      </c>
      <c r="S48" s="320"/>
    </row>
    <row r="49" spans="1:19" ht="16.5" customHeight="1">
      <c r="A49" s="311">
        <f>I49-F49</f>
        <v>219737.88</v>
      </c>
      <c r="B49" s="312">
        <f>F49-C49</f>
        <v>0</v>
      </c>
      <c r="C49" s="60">
        <f t="shared" si="1"/>
        <v>80262.12</v>
      </c>
      <c r="D49" s="33">
        <v>80262.12</v>
      </c>
      <c r="E49" s="60"/>
      <c r="F49" s="33">
        <f t="shared" si="2"/>
        <v>80262.12</v>
      </c>
      <c r="G49" s="196">
        <v>80262.12</v>
      </c>
      <c r="H49" s="146"/>
      <c r="I49" s="33">
        <f t="shared" si="3"/>
        <v>300000</v>
      </c>
      <c r="J49" s="146"/>
      <c r="K49" s="269">
        <f>-200000</f>
        <v>-200000</v>
      </c>
      <c r="L49" s="149">
        <v>500000</v>
      </c>
      <c r="M49" s="95">
        <v>14</v>
      </c>
      <c r="N49" s="47">
        <v>20</v>
      </c>
      <c r="O49" s="96">
        <v>10</v>
      </c>
      <c r="P49" s="84" t="s">
        <v>311</v>
      </c>
      <c r="Q49" s="315" t="s">
        <v>113</v>
      </c>
      <c r="R49" s="317" t="s">
        <v>311</v>
      </c>
      <c r="S49" s="320"/>
    </row>
    <row r="50" spans="1:19" ht="16.5" customHeight="1">
      <c r="A50" s="311">
        <f t="shared" si="0"/>
        <v>0</v>
      </c>
      <c r="B50" s="312">
        <f t="shared" si="4"/>
        <v>0</v>
      </c>
      <c r="C50" s="60">
        <f t="shared" si="1"/>
        <v>0</v>
      </c>
      <c r="D50" s="33"/>
      <c r="E50" s="60"/>
      <c r="F50" s="33">
        <f t="shared" si="2"/>
        <v>0</v>
      </c>
      <c r="G50" s="15"/>
      <c r="H50" s="146"/>
      <c r="I50" s="33">
        <f t="shared" si="3"/>
        <v>0</v>
      </c>
      <c r="J50" s="146"/>
      <c r="K50" s="269"/>
      <c r="L50" s="149"/>
      <c r="M50" s="95">
        <v>20</v>
      </c>
      <c r="N50" s="47">
        <v>20</v>
      </c>
      <c r="O50" s="96">
        <v>10</v>
      </c>
      <c r="P50" s="87" t="s">
        <v>312</v>
      </c>
      <c r="Q50" s="314" t="s">
        <v>202</v>
      </c>
      <c r="R50" s="318" t="s">
        <v>312</v>
      </c>
      <c r="S50" s="320"/>
    </row>
    <row r="51" spans="1:19" ht="16.5" customHeight="1">
      <c r="A51" s="311">
        <f>I51-F51</f>
        <v>499966.74</v>
      </c>
      <c r="B51" s="312">
        <f>F51-C51</f>
        <v>0</v>
      </c>
      <c r="C51" s="60">
        <f t="shared" si="1"/>
        <v>33.26</v>
      </c>
      <c r="D51" s="33">
        <v>33.26</v>
      </c>
      <c r="E51" s="60"/>
      <c r="F51" s="33">
        <f t="shared" si="2"/>
        <v>33.26</v>
      </c>
      <c r="G51" s="196">
        <v>33.26</v>
      </c>
      <c r="H51" s="146"/>
      <c r="I51" s="33">
        <f t="shared" si="3"/>
        <v>500000</v>
      </c>
      <c r="J51" s="146"/>
      <c r="K51" s="269"/>
      <c r="L51" s="149">
        <v>500000</v>
      </c>
      <c r="M51" s="95">
        <v>21</v>
      </c>
      <c r="N51" s="47">
        <v>20</v>
      </c>
      <c r="O51" s="96">
        <v>10</v>
      </c>
      <c r="P51" s="85" t="s">
        <v>313</v>
      </c>
      <c r="Q51" s="315" t="s">
        <v>114</v>
      </c>
      <c r="R51" s="319" t="s">
        <v>313</v>
      </c>
      <c r="S51" s="320"/>
    </row>
    <row r="52" spans="1:19" ht="16.5" customHeight="1">
      <c r="A52" s="311">
        <f t="shared" si="0"/>
        <v>5000</v>
      </c>
      <c r="B52" s="312">
        <f t="shared" si="4"/>
        <v>0</v>
      </c>
      <c r="C52" s="60">
        <f t="shared" si="1"/>
        <v>0</v>
      </c>
      <c r="D52" s="15"/>
      <c r="E52" s="60"/>
      <c r="F52" s="33">
        <f t="shared" si="2"/>
        <v>0</v>
      </c>
      <c r="G52" s="196"/>
      <c r="H52" s="146"/>
      <c r="I52" s="33">
        <f t="shared" si="3"/>
        <v>5000</v>
      </c>
      <c r="J52" s="146"/>
      <c r="K52" s="269"/>
      <c r="L52" s="149">
        <v>5000</v>
      </c>
      <c r="M52" s="95">
        <v>22</v>
      </c>
      <c r="N52" s="47">
        <v>20</v>
      </c>
      <c r="O52" s="96">
        <v>10</v>
      </c>
      <c r="P52" s="84" t="s">
        <v>314</v>
      </c>
      <c r="Q52" s="315" t="s">
        <v>115</v>
      </c>
      <c r="R52" s="317" t="s">
        <v>314</v>
      </c>
      <c r="S52" s="320"/>
    </row>
    <row r="53" spans="1:19" ht="16.5" customHeight="1">
      <c r="A53" s="311">
        <f>I53-F53</f>
        <v>88696.12000000011</v>
      </c>
      <c r="B53" s="312">
        <f>F53-C53</f>
        <v>0</v>
      </c>
      <c r="C53" s="60">
        <f t="shared" si="1"/>
        <v>6381303.88</v>
      </c>
      <c r="D53" s="33">
        <v>6381303.88</v>
      </c>
      <c r="E53" s="60"/>
      <c r="F53" s="33">
        <f t="shared" si="2"/>
        <v>6381303.88</v>
      </c>
      <c r="G53" s="196">
        <v>6381303.88</v>
      </c>
      <c r="H53" s="146"/>
      <c r="I53" s="33">
        <f t="shared" si="3"/>
        <v>6470000</v>
      </c>
      <c r="J53" s="146"/>
      <c r="K53" s="269">
        <f>-400000+850000+20000</f>
        <v>470000</v>
      </c>
      <c r="L53" s="149">
        <v>6000000</v>
      </c>
      <c r="M53" s="95">
        <v>24</v>
      </c>
      <c r="N53" s="47">
        <v>20</v>
      </c>
      <c r="O53" s="96">
        <v>10</v>
      </c>
      <c r="P53" s="84" t="s">
        <v>315</v>
      </c>
      <c r="Q53" s="315" t="s">
        <v>116</v>
      </c>
      <c r="R53" s="317" t="s">
        <v>315</v>
      </c>
      <c r="S53" s="320"/>
    </row>
    <row r="54" spans="1:19" ht="16.5" customHeight="1">
      <c r="A54" s="311">
        <f t="shared" si="0"/>
        <v>0</v>
      </c>
      <c r="B54" s="312">
        <f t="shared" si="4"/>
        <v>0</v>
      </c>
      <c r="C54" s="60">
        <f t="shared" si="1"/>
        <v>0</v>
      </c>
      <c r="D54" s="15"/>
      <c r="E54" s="60"/>
      <c r="F54" s="33">
        <f t="shared" si="2"/>
        <v>0</v>
      </c>
      <c r="G54" s="15"/>
      <c r="H54" s="146"/>
      <c r="I54" s="33">
        <f t="shared" si="3"/>
        <v>0</v>
      </c>
      <c r="J54" s="146"/>
      <c r="K54" s="269"/>
      <c r="L54" s="149"/>
      <c r="M54" s="95">
        <v>30</v>
      </c>
      <c r="N54" s="47">
        <v>20</v>
      </c>
      <c r="O54" s="96">
        <v>10</v>
      </c>
      <c r="P54" s="87" t="s">
        <v>316</v>
      </c>
      <c r="Q54" s="314" t="s">
        <v>203</v>
      </c>
      <c r="R54" s="318" t="s">
        <v>316</v>
      </c>
      <c r="S54" s="320"/>
    </row>
    <row r="55" spans="1:19" ht="16.5" customHeight="1">
      <c r="A55" s="311">
        <f>I55-F55</f>
        <v>272616.19999999925</v>
      </c>
      <c r="B55" s="312">
        <f>F55-C55</f>
        <v>0</v>
      </c>
      <c r="C55" s="60">
        <f t="shared" si="1"/>
        <v>14679293.8</v>
      </c>
      <c r="D55" s="33">
        <v>14679293.8</v>
      </c>
      <c r="E55" s="60"/>
      <c r="F55" s="33">
        <f t="shared" si="2"/>
        <v>14679293.8</v>
      </c>
      <c r="G55" s="196">
        <v>14679293.8</v>
      </c>
      <c r="H55" s="146"/>
      <c r="I55" s="33">
        <f t="shared" si="3"/>
        <v>14951910</v>
      </c>
      <c r="J55" s="146"/>
      <c r="K55" s="269">
        <f>630000-500000-20000-400000</f>
        <v>-290000</v>
      </c>
      <c r="L55" s="149">
        <v>15241910</v>
      </c>
      <c r="M55" s="95">
        <v>31</v>
      </c>
      <c r="N55" s="47">
        <v>20</v>
      </c>
      <c r="O55" s="96">
        <v>10</v>
      </c>
      <c r="P55" s="84" t="s">
        <v>317</v>
      </c>
      <c r="Q55" s="315" t="s">
        <v>117</v>
      </c>
      <c r="R55" s="317" t="s">
        <v>317</v>
      </c>
      <c r="S55" s="320"/>
    </row>
    <row r="56" spans="1:19" ht="24.75" customHeight="1">
      <c r="A56" s="311">
        <f>I56-F56</f>
        <v>27609.69</v>
      </c>
      <c r="B56" s="312">
        <f>F56-C56</f>
        <v>0</v>
      </c>
      <c r="C56" s="60">
        <f t="shared" si="1"/>
        <v>22390.31</v>
      </c>
      <c r="D56" s="33">
        <v>22390.31</v>
      </c>
      <c r="E56" s="60"/>
      <c r="F56" s="33">
        <f t="shared" si="2"/>
        <v>22390.31</v>
      </c>
      <c r="G56" s="196">
        <v>22390.31</v>
      </c>
      <c r="H56" s="146"/>
      <c r="I56" s="33">
        <f t="shared" si="3"/>
        <v>50000</v>
      </c>
      <c r="J56" s="146"/>
      <c r="K56" s="269">
        <v>30000</v>
      </c>
      <c r="L56" s="149">
        <v>20000</v>
      </c>
      <c r="M56" s="95">
        <v>32</v>
      </c>
      <c r="N56" s="47">
        <v>20</v>
      </c>
      <c r="O56" s="96">
        <v>10</v>
      </c>
      <c r="P56" s="84" t="s">
        <v>318</v>
      </c>
      <c r="Q56" s="315" t="s">
        <v>118</v>
      </c>
      <c r="R56" s="317" t="s">
        <v>318</v>
      </c>
      <c r="S56" s="320"/>
    </row>
    <row r="57" spans="1:19" ht="23.25" customHeight="1">
      <c r="A57" s="311">
        <f>I57-F57</f>
        <v>75493.16000000015</v>
      </c>
      <c r="B57" s="312">
        <f>F57-C57</f>
        <v>0</v>
      </c>
      <c r="C57" s="60">
        <f t="shared" si="1"/>
        <v>3304276.84</v>
      </c>
      <c r="D57" s="33">
        <v>3304276.84</v>
      </c>
      <c r="E57" s="60"/>
      <c r="F57" s="33">
        <f t="shared" si="2"/>
        <v>3304276.84</v>
      </c>
      <c r="G57" s="196">
        <v>3304276.84</v>
      </c>
      <c r="H57" s="146"/>
      <c r="I57" s="33">
        <f t="shared" si="3"/>
        <v>3379770</v>
      </c>
      <c r="J57" s="146"/>
      <c r="K57" s="269">
        <f>-260000</f>
        <v>-260000</v>
      </c>
      <c r="L57" s="149">
        <v>3639770</v>
      </c>
      <c r="M57" s="95">
        <v>33</v>
      </c>
      <c r="N57" s="47">
        <v>20</v>
      </c>
      <c r="O57" s="96">
        <v>10</v>
      </c>
      <c r="P57" s="84" t="s">
        <v>319</v>
      </c>
      <c r="Q57" s="315" t="s">
        <v>119</v>
      </c>
      <c r="R57" s="317" t="s">
        <v>319</v>
      </c>
      <c r="S57" s="320"/>
    </row>
    <row r="58" spans="1:19" ht="16.5" customHeight="1">
      <c r="A58" s="311">
        <f>I58-F58</f>
        <v>20700</v>
      </c>
      <c r="B58" s="312">
        <f>F58-C58</f>
        <v>0</v>
      </c>
      <c r="C58" s="60">
        <f t="shared" si="1"/>
        <v>9300</v>
      </c>
      <c r="D58" s="33">
        <v>9300</v>
      </c>
      <c r="E58" s="60"/>
      <c r="F58" s="33">
        <f t="shared" si="2"/>
        <v>9300</v>
      </c>
      <c r="G58" s="196">
        <v>9300</v>
      </c>
      <c r="H58" s="146"/>
      <c r="I58" s="33">
        <f t="shared" si="3"/>
        <v>30000</v>
      </c>
      <c r="J58" s="146"/>
      <c r="K58" s="269"/>
      <c r="L58" s="149">
        <v>30000</v>
      </c>
      <c r="M58" s="95">
        <v>34</v>
      </c>
      <c r="N58" s="47">
        <v>20</v>
      </c>
      <c r="O58" s="96">
        <v>10</v>
      </c>
      <c r="P58" s="84" t="s">
        <v>320</v>
      </c>
      <c r="Q58" s="315" t="s">
        <v>120</v>
      </c>
      <c r="R58" s="317" t="s">
        <v>320</v>
      </c>
      <c r="S58" s="320"/>
    </row>
    <row r="59" spans="1:18" ht="16.5" customHeight="1">
      <c r="A59" s="35">
        <f t="shared" si="0"/>
        <v>22118.400000000023</v>
      </c>
      <c r="B59" s="33">
        <f>F59-C59</f>
        <v>0</v>
      </c>
      <c r="C59" s="60">
        <f t="shared" si="1"/>
        <v>577881.6</v>
      </c>
      <c r="D59" s="33">
        <v>577881.6</v>
      </c>
      <c r="E59" s="60"/>
      <c r="F59" s="33">
        <f t="shared" si="2"/>
        <v>577881.6</v>
      </c>
      <c r="G59" s="196">
        <v>577881.6</v>
      </c>
      <c r="H59" s="146"/>
      <c r="I59" s="33">
        <f t="shared" si="3"/>
        <v>600000</v>
      </c>
      <c r="J59" s="146"/>
      <c r="K59" s="270"/>
      <c r="L59" s="149">
        <v>600000</v>
      </c>
      <c r="M59" s="95">
        <v>38</v>
      </c>
      <c r="N59" s="47">
        <v>20</v>
      </c>
      <c r="O59" s="96">
        <v>10</v>
      </c>
      <c r="P59" s="84" t="s">
        <v>321</v>
      </c>
      <c r="Q59" s="315" t="s">
        <v>123</v>
      </c>
      <c r="R59" s="156" t="s">
        <v>321</v>
      </c>
    </row>
    <row r="60" spans="1:18" ht="16.5" customHeight="1">
      <c r="A60" s="35">
        <f t="shared" si="0"/>
        <v>0</v>
      </c>
      <c r="B60" s="33">
        <f t="shared" si="4"/>
        <v>0</v>
      </c>
      <c r="C60" s="60">
        <f t="shared" si="1"/>
        <v>0</v>
      </c>
      <c r="D60" s="33"/>
      <c r="E60" s="60"/>
      <c r="F60" s="33">
        <f t="shared" si="2"/>
        <v>0</v>
      </c>
      <c r="G60" s="196"/>
      <c r="H60" s="30"/>
      <c r="I60" s="33">
        <f t="shared" si="3"/>
        <v>0</v>
      </c>
      <c r="J60" s="146"/>
      <c r="K60" s="264"/>
      <c r="L60" s="241"/>
      <c r="M60" s="95">
        <v>40</v>
      </c>
      <c r="N60" s="47">
        <v>20</v>
      </c>
      <c r="O60" s="96">
        <v>10</v>
      </c>
      <c r="P60" s="87" t="s">
        <v>322</v>
      </c>
      <c r="Q60" s="314" t="s">
        <v>204</v>
      </c>
      <c r="R60" s="158" t="s">
        <v>322</v>
      </c>
    </row>
    <row r="61" spans="1:18" ht="16.5" customHeight="1">
      <c r="A61" s="35">
        <f t="shared" si="0"/>
        <v>3730</v>
      </c>
      <c r="B61" s="33">
        <f t="shared" si="4"/>
        <v>3800</v>
      </c>
      <c r="C61" s="60">
        <f t="shared" si="1"/>
        <v>15990</v>
      </c>
      <c r="D61" s="33">
        <v>15990</v>
      </c>
      <c r="E61" s="60"/>
      <c r="F61" s="33">
        <f t="shared" si="2"/>
        <v>19790</v>
      </c>
      <c r="G61" s="196">
        <v>11270</v>
      </c>
      <c r="H61" s="30">
        <v>8520</v>
      </c>
      <c r="I61" s="33">
        <f t="shared" si="3"/>
        <v>23520</v>
      </c>
      <c r="J61" s="146">
        <v>8520</v>
      </c>
      <c r="K61" s="265"/>
      <c r="L61" s="149">
        <v>15000</v>
      </c>
      <c r="M61" s="95">
        <v>41</v>
      </c>
      <c r="N61" s="47">
        <v>20</v>
      </c>
      <c r="O61" s="96">
        <v>10</v>
      </c>
      <c r="P61" s="84" t="s">
        <v>323</v>
      </c>
      <c r="Q61" s="315" t="s">
        <v>124</v>
      </c>
      <c r="R61" s="156" t="s">
        <v>323</v>
      </c>
    </row>
    <row r="62" spans="1:18" ht="16.5" customHeight="1">
      <c r="A62" s="35">
        <f t="shared" si="0"/>
        <v>20000</v>
      </c>
      <c r="B62" s="33">
        <f t="shared" si="4"/>
        <v>0</v>
      </c>
      <c r="C62" s="60">
        <f>E62+D62</f>
        <v>16800</v>
      </c>
      <c r="D62" s="33">
        <v>16800</v>
      </c>
      <c r="E62" s="60"/>
      <c r="F62" s="33">
        <f t="shared" si="2"/>
        <v>16800</v>
      </c>
      <c r="G62" s="196"/>
      <c r="H62" s="30">
        <v>16800</v>
      </c>
      <c r="I62" s="33">
        <f t="shared" si="3"/>
        <v>36800</v>
      </c>
      <c r="J62" s="146">
        <v>16800</v>
      </c>
      <c r="K62" s="262"/>
      <c r="L62" s="149">
        <v>20000</v>
      </c>
      <c r="M62" s="95">
        <v>42</v>
      </c>
      <c r="N62" s="47">
        <v>20</v>
      </c>
      <c r="O62" s="96">
        <v>10</v>
      </c>
      <c r="P62" s="84" t="s">
        <v>324</v>
      </c>
      <c r="Q62" s="78" t="s">
        <v>103</v>
      </c>
      <c r="R62" s="156" t="s">
        <v>324</v>
      </c>
    </row>
    <row r="63" spans="1:18" ht="16.5" customHeight="1">
      <c r="A63" s="35">
        <f t="shared" si="0"/>
        <v>10000</v>
      </c>
      <c r="B63" s="33">
        <f t="shared" si="4"/>
        <v>0</v>
      </c>
      <c r="C63" s="60">
        <f t="shared" si="1"/>
        <v>0</v>
      </c>
      <c r="D63" s="33"/>
      <c r="E63" s="60"/>
      <c r="F63" s="33">
        <f t="shared" si="2"/>
        <v>0</v>
      </c>
      <c r="G63" s="196"/>
      <c r="H63" s="30"/>
      <c r="I63" s="33">
        <f t="shared" si="3"/>
        <v>10000</v>
      </c>
      <c r="J63" s="146"/>
      <c r="K63" s="264"/>
      <c r="L63" s="149">
        <v>10000</v>
      </c>
      <c r="M63" s="95">
        <v>43</v>
      </c>
      <c r="N63" s="47">
        <v>20</v>
      </c>
      <c r="O63" s="96">
        <v>10</v>
      </c>
      <c r="P63" s="85" t="s">
        <v>289</v>
      </c>
      <c r="Q63" s="78" t="s">
        <v>101</v>
      </c>
      <c r="R63" s="157" t="s">
        <v>289</v>
      </c>
    </row>
    <row r="64" spans="1:18" ht="16.5" customHeight="1">
      <c r="A64" s="35">
        <f t="shared" si="0"/>
        <v>100</v>
      </c>
      <c r="B64" s="33">
        <f t="shared" si="4"/>
        <v>0</v>
      </c>
      <c r="C64" s="60">
        <f t="shared" si="1"/>
        <v>0</v>
      </c>
      <c r="D64" s="33"/>
      <c r="E64" s="60"/>
      <c r="F64" s="33">
        <f t="shared" si="2"/>
        <v>0</v>
      </c>
      <c r="G64" s="196"/>
      <c r="H64" s="30"/>
      <c r="I64" s="33">
        <f t="shared" si="3"/>
        <v>100</v>
      </c>
      <c r="J64" s="146"/>
      <c r="K64" s="264"/>
      <c r="L64" s="149">
        <v>100</v>
      </c>
      <c r="M64" s="95">
        <v>44</v>
      </c>
      <c r="N64" s="47">
        <v>20</v>
      </c>
      <c r="O64" s="96">
        <v>10</v>
      </c>
      <c r="P64" s="85" t="s">
        <v>325</v>
      </c>
      <c r="Q64" s="75" t="s">
        <v>125</v>
      </c>
      <c r="R64" s="157" t="s">
        <v>325</v>
      </c>
    </row>
    <row r="65" spans="1:18" ht="13.5" customHeight="1">
      <c r="A65" s="35">
        <f t="shared" si="0"/>
        <v>0</v>
      </c>
      <c r="B65" s="33">
        <f t="shared" si="4"/>
        <v>0</v>
      </c>
      <c r="C65" s="60">
        <f t="shared" si="1"/>
        <v>0</v>
      </c>
      <c r="D65" s="33"/>
      <c r="E65" s="60"/>
      <c r="F65" s="33">
        <f t="shared" si="2"/>
        <v>0</v>
      </c>
      <c r="G65" s="196"/>
      <c r="H65" s="30"/>
      <c r="I65" s="33">
        <f t="shared" si="3"/>
        <v>0</v>
      </c>
      <c r="J65" s="146"/>
      <c r="K65" s="264"/>
      <c r="L65" s="149"/>
      <c r="M65" s="95"/>
      <c r="N65" s="47"/>
      <c r="O65" s="96"/>
      <c r="P65" s="87" t="s">
        <v>326</v>
      </c>
      <c r="Q65" s="315" t="s">
        <v>205</v>
      </c>
      <c r="R65" s="158" t="s">
        <v>326</v>
      </c>
    </row>
    <row r="66" spans="1:18" ht="14.25" customHeight="1">
      <c r="A66" s="35">
        <f t="shared" si="0"/>
        <v>0</v>
      </c>
      <c r="B66" s="33">
        <f t="shared" si="4"/>
        <v>0</v>
      </c>
      <c r="C66" s="60">
        <f t="shared" si="1"/>
        <v>0</v>
      </c>
      <c r="D66" s="33"/>
      <c r="E66" s="60"/>
      <c r="F66" s="33">
        <f t="shared" si="2"/>
        <v>0</v>
      </c>
      <c r="G66" s="196"/>
      <c r="H66" s="30"/>
      <c r="I66" s="33">
        <f t="shared" si="3"/>
        <v>0</v>
      </c>
      <c r="K66" s="264"/>
      <c r="L66" s="149"/>
      <c r="M66" s="95">
        <v>10</v>
      </c>
      <c r="N66" s="47">
        <v>30</v>
      </c>
      <c r="O66" s="96">
        <v>10</v>
      </c>
      <c r="P66" s="87" t="s">
        <v>327</v>
      </c>
      <c r="Q66" s="314" t="s">
        <v>206</v>
      </c>
      <c r="R66" s="158" t="s">
        <v>327</v>
      </c>
    </row>
    <row r="67" spans="1:18" ht="16.5" customHeight="1">
      <c r="A67" s="35">
        <f t="shared" si="0"/>
        <v>102847.41000000015</v>
      </c>
      <c r="B67" s="33">
        <f t="shared" si="4"/>
        <v>468964</v>
      </c>
      <c r="C67" s="60">
        <f t="shared" si="1"/>
        <v>2270900</v>
      </c>
      <c r="D67" s="33">
        <v>2270900</v>
      </c>
      <c r="E67" s="60"/>
      <c r="F67" s="33">
        <f t="shared" si="2"/>
        <v>2739864</v>
      </c>
      <c r="G67" s="196">
        <v>2047152.59</v>
      </c>
      <c r="H67" s="30">
        <v>692711.41</v>
      </c>
      <c r="I67" s="33">
        <f t="shared" si="3"/>
        <v>2842711.41</v>
      </c>
      <c r="J67" s="146">
        <v>692711.41</v>
      </c>
      <c r="K67" s="271">
        <v>150000</v>
      </c>
      <c r="L67" s="149">
        <v>2000000</v>
      </c>
      <c r="M67" s="95">
        <v>11</v>
      </c>
      <c r="N67" s="47">
        <v>30</v>
      </c>
      <c r="O67" s="96">
        <v>10</v>
      </c>
      <c r="P67" s="84" t="s">
        <v>328</v>
      </c>
      <c r="Q67" s="315" t="s">
        <v>126</v>
      </c>
      <c r="R67" s="156" t="s">
        <v>328</v>
      </c>
    </row>
    <row r="68" spans="1:18" ht="18.75" customHeight="1">
      <c r="A68" s="35">
        <f>I68-F68</f>
        <v>179380</v>
      </c>
      <c r="B68" s="33">
        <f>F68-C68</f>
        <v>5232</v>
      </c>
      <c r="C68" s="60">
        <f t="shared" si="1"/>
        <v>2320620</v>
      </c>
      <c r="D68" s="33">
        <v>2320620</v>
      </c>
      <c r="E68" s="60"/>
      <c r="F68" s="33">
        <f t="shared" si="2"/>
        <v>2325852</v>
      </c>
      <c r="G68" s="196">
        <v>2320620</v>
      </c>
      <c r="H68" s="30">
        <v>5232</v>
      </c>
      <c r="I68" s="33">
        <f t="shared" si="3"/>
        <v>2505232</v>
      </c>
      <c r="J68" s="146">
        <v>5232</v>
      </c>
      <c r="K68" s="265"/>
      <c r="L68" s="149">
        <v>2500000</v>
      </c>
      <c r="M68" s="95">
        <v>14</v>
      </c>
      <c r="N68" s="47">
        <v>30</v>
      </c>
      <c r="O68" s="96">
        <v>10</v>
      </c>
      <c r="P68" s="84" t="s">
        <v>329</v>
      </c>
      <c r="Q68" s="315" t="s">
        <v>5</v>
      </c>
      <c r="R68" s="156" t="s">
        <v>329</v>
      </c>
    </row>
    <row r="69" spans="1:18" ht="22.5" customHeight="1">
      <c r="A69" s="35">
        <f t="shared" si="0"/>
        <v>0</v>
      </c>
      <c r="B69" s="33">
        <f t="shared" si="4"/>
        <v>0</v>
      </c>
      <c r="C69" s="60">
        <f t="shared" si="1"/>
        <v>0</v>
      </c>
      <c r="D69" s="15"/>
      <c r="E69" s="59"/>
      <c r="F69" s="33">
        <f t="shared" si="2"/>
        <v>0</v>
      </c>
      <c r="G69" s="15"/>
      <c r="H69" s="30"/>
      <c r="I69" s="33">
        <f t="shared" si="3"/>
        <v>0</v>
      </c>
      <c r="J69" s="146"/>
      <c r="K69" s="265"/>
      <c r="L69" s="149"/>
      <c r="M69" s="95">
        <v>20</v>
      </c>
      <c r="N69" s="47">
        <v>30</v>
      </c>
      <c r="O69" s="96">
        <v>10</v>
      </c>
      <c r="P69" s="87" t="s">
        <v>335</v>
      </c>
      <c r="Q69" s="314" t="s">
        <v>207</v>
      </c>
      <c r="R69" s="158" t="s">
        <v>335</v>
      </c>
    </row>
    <row r="70" spans="1:18" ht="16.5" customHeight="1">
      <c r="A70" s="35">
        <f aca="true" t="shared" si="5" ref="A70:A132">I70-F70</f>
        <v>59182.70000000007</v>
      </c>
      <c r="B70" s="33">
        <f aca="true" t="shared" si="6" ref="B70:B132">F70-C70</f>
        <v>102119.03999999998</v>
      </c>
      <c r="C70" s="60">
        <f aca="true" t="shared" si="7" ref="C70:C132">E70+D70</f>
        <v>391925.54</v>
      </c>
      <c r="D70" s="33">
        <v>391925.54</v>
      </c>
      <c r="E70" s="60"/>
      <c r="F70" s="33">
        <f aca="true" t="shared" si="8" ref="F70:F132">H70+G70</f>
        <v>494044.57999999996</v>
      </c>
      <c r="G70" s="196">
        <v>440817.3</v>
      </c>
      <c r="H70" s="30">
        <v>53227.28</v>
      </c>
      <c r="I70" s="33">
        <f aca="true" t="shared" si="9" ref="I70:I123">L70+K70+J70</f>
        <v>553227.28</v>
      </c>
      <c r="J70" s="146">
        <v>53227.28</v>
      </c>
      <c r="K70" s="262">
        <v>-100000</v>
      </c>
      <c r="L70" s="149">
        <v>600000</v>
      </c>
      <c r="M70" s="95">
        <v>21</v>
      </c>
      <c r="N70" s="47">
        <v>30</v>
      </c>
      <c r="O70" s="96">
        <v>10</v>
      </c>
      <c r="P70" s="84" t="s">
        <v>330</v>
      </c>
      <c r="Q70" s="315" t="s">
        <v>176</v>
      </c>
      <c r="R70" s="156" t="s">
        <v>330</v>
      </c>
    </row>
    <row r="71" spans="1:18" ht="16.5" customHeight="1">
      <c r="A71" s="35">
        <f t="shared" si="5"/>
        <v>87930</v>
      </c>
      <c r="B71" s="33">
        <f t="shared" si="6"/>
        <v>0</v>
      </c>
      <c r="C71" s="60">
        <f t="shared" si="7"/>
        <v>62070</v>
      </c>
      <c r="D71" s="33">
        <v>62070</v>
      </c>
      <c r="E71" s="60"/>
      <c r="F71" s="33">
        <f t="shared" si="8"/>
        <v>62070</v>
      </c>
      <c r="G71" s="196">
        <v>62070</v>
      </c>
      <c r="H71" s="30"/>
      <c r="I71" s="33">
        <f t="shared" si="9"/>
        <v>150000</v>
      </c>
      <c r="J71" s="146"/>
      <c r="K71" s="265"/>
      <c r="L71" s="149">
        <v>150000</v>
      </c>
      <c r="M71" s="95">
        <v>23</v>
      </c>
      <c r="N71" s="47">
        <v>30</v>
      </c>
      <c r="O71" s="96">
        <v>10</v>
      </c>
      <c r="P71" s="84" t="s">
        <v>331</v>
      </c>
      <c r="Q71" s="315" t="s">
        <v>69</v>
      </c>
      <c r="R71" s="156" t="s">
        <v>331</v>
      </c>
    </row>
    <row r="72" spans="1:18" ht="16.5" customHeight="1">
      <c r="A72" s="35">
        <f t="shared" si="5"/>
        <v>130056</v>
      </c>
      <c r="B72" s="33">
        <f t="shared" si="6"/>
        <v>0</v>
      </c>
      <c r="C72" s="60">
        <f t="shared" si="7"/>
        <v>19944</v>
      </c>
      <c r="D72" s="33">
        <v>19944</v>
      </c>
      <c r="E72" s="60"/>
      <c r="F72" s="33">
        <f t="shared" si="8"/>
        <v>19944</v>
      </c>
      <c r="G72" s="196">
        <v>19944</v>
      </c>
      <c r="H72" s="30"/>
      <c r="I72" s="33">
        <f t="shared" si="9"/>
        <v>150000</v>
      </c>
      <c r="J72" s="146"/>
      <c r="K72" s="262"/>
      <c r="L72" s="149">
        <v>150000</v>
      </c>
      <c r="M72" s="95">
        <v>24</v>
      </c>
      <c r="N72" s="47">
        <v>30</v>
      </c>
      <c r="O72" s="96">
        <v>10</v>
      </c>
      <c r="P72" s="84" t="s">
        <v>332</v>
      </c>
      <c r="Q72" s="315" t="s">
        <v>59</v>
      </c>
      <c r="R72" s="156" t="s">
        <v>332</v>
      </c>
    </row>
    <row r="73" spans="1:18" ht="16.5" customHeight="1">
      <c r="A73" s="35">
        <f t="shared" si="5"/>
        <v>100</v>
      </c>
      <c r="B73" s="33">
        <f t="shared" si="6"/>
        <v>0</v>
      </c>
      <c r="C73" s="60">
        <f t="shared" si="7"/>
        <v>0</v>
      </c>
      <c r="D73" s="33"/>
      <c r="E73" s="60"/>
      <c r="F73" s="33">
        <f t="shared" si="8"/>
        <v>0</v>
      </c>
      <c r="G73" s="196"/>
      <c r="H73" s="30"/>
      <c r="I73" s="33">
        <f t="shared" si="9"/>
        <v>100</v>
      </c>
      <c r="J73" s="146"/>
      <c r="K73" s="262"/>
      <c r="L73" s="149">
        <v>100</v>
      </c>
      <c r="M73" s="95">
        <v>25</v>
      </c>
      <c r="N73" s="47">
        <v>30</v>
      </c>
      <c r="O73" s="96">
        <v>10</v>
      </c>
      <c r="P73" s="85" t="s">
        <v>333</v>
      </c>
      <c r="Q73" s="315" t="s">
        <v>177</v>
      </c>
      <c r="R73" s="157" t="s">
        <v>333</v>
      </c>
    </row>
    <row r="74" spans="1:18" ht="16.5" customHeight="1">
      <c r="A74" s="35">
        <f t="shared" si="5"/>
        <v>0</v>
      </c>
      <c r="B74" s="33">
        <f t="shared" si="6"/>
        <v>0</v>
      </c>
      <c r="C74" s="60">
        <f t="shared" si="7"/>
        <v>0</v>
      </c>
      <c r="D74" s="33"/>
      <c r="E74" s="60"/>
      <c r="F74" s="33">
        <f t="shared" si="8"/>
        <v>0</v>
      </c>
      <c r="G74" s="15"/>
      <c r="H74" s="30"/>
      <c r="I74" s="33">
        <f t="shared" si="9"/>
        <v>0</v>
      </c>
      <c r="J74" s="146"/>
      <c r="K74" s="272"/>
      <c r="L74" s="149"/>
      <c r="M74" s="95">
        <v>30</v>
      </c>
      <c r="N74" s="47">
        <v>30</v>
      </c>
      <c r="O74" s="96">
        <v>10</v>
      </c>
      <c r="P74" s="87" t="s">
        <v>334</v>
      </c>
      <c r="Q74" s="314" t="s">
        <v>208</v>
      </c>
      <c r="R74" s="158" t="s">
        <v>334</v>
      </c>
    </row>
    <row r="75" spans="1:18" ht="16.5" customHeight="1">
      <c r="A75" s="35">
        <f t="shared" si="5"/>
        <v>324490</v>
      </c>
      <c r="B75" s="33">
        <f t="shared" si="6"/>
        <v>9975.5</v>
      </c>
      <c r="C75" s="60">
        <f t="shared" si="7"/>
        <v>675510</v>
      </c>
      <c r="D75" s="33">
        <v>675510</v>
      </c>
      <c r="E75" s="60"/>
      <c r="F75" s="33">
        <f t="shared" si="8"/>
        <v>685485.5</v>
      </c>
      <c r="G75" s="196">
        <v>675510</v>
      </c>
      <c r="H75" s="30">
        <v>9975.5</v>
      </c>
      <c r="I75" s="33">
        <f t="shared" si="9"/>
        <v>1009975.5</v>
      </c>
      <c r="J75" s="146">
        <v>9975.5</v>
      </c>
      <c r="K75" s="262">
        <v>-200000</v>
      </c>
      <c r="L75" s="149">
        <v>1200000</v>
      </c>
      <c r="M75" s="95">
        <v>31</v>
      </c>
      <c r="N75" s="47">
        <v>30</v>
      </c>
      <c r="O75" s="96">
        <v>10</v>
      </c>
      <c r="P75" s="84" t="s">
        <v>336</v>
      </c>
      <c r="Q75" s="315" t="s">
        <v>70</v>
      </c>
      <c r="R75" s="156" t="s">
        <v>336</v>
      </c>
    </row>
    <row r="76" spans="1:18" ht="16.5" customHeight="1">
      <c r="A76" s="35">
        <f t="shared" si="5"/>
        <v>301940</v>
      </c>
      <c r="B76" s="33">
        <f t="shared" si="6"/>
        <v>0</v>
      </c>
      <c r="C76" s="60">
        <f t="shared" si="7"/>
        <v>198060</v>
      </c>
      <c r="D76" s="33">
        <v>198060</v>
      </c>
      <c r="E76" s="60"/>
      <c r="F76" s="33">
        <f t="shared" si="8"/>
        <v>198060</v>
      </c>
      <c r="G76" s="196">
        <v>198060</v>
      </c>
      <c r="H76" s="30"/>
      <c r="I76" s="33">
        <f t="shared" si="9"/>
        <v>500000</v>
      </c>
      <c r="J76" s="146"/>
      <c r="K76" s="262"/>
      <c r="L76" s="149">
        <v>500000</v>
      </c>
      <c r="M76" s="95">
        <v>32</v>
      </c>
      <c r="N76" s="47">
        <v>30</v>
      </c>
      <c r="O76" s="96">
        <v>10</v>
      </c>
      <c r="P76" s="84" t="s">
        <v>337</v>
      </c>
      <c r="Q76" s="315" t="s">
        <v>60</v>
      </c>
      <c r="R76" s="156" t="s">
        <v>337</v>
      </c>
    </row>
    <row r="77" spans="1:18" ht="16.5" customHeight="1" thickBot="1">
      <c r="A77" s="35">
        <f t="shared" si="5"/>
        <v>100000</v>
      </c>
      <c r="B77" s="33">
        <f t="shared" si="6"/>
        <v>0</v>
      </c>
      <c r="C77" s="60">
        <f t="shared" si="7"/>
        <v>0</v>
      </c>
      <c r="D77" s="40"/>
      <c r="E77" s="42"/>
      <c r="F77" s="33">
        <f t="shared" si="8"/>
        <v>0</v>
      </c>
      <c r="G77" s="260"/>
      <c r="H77" s="41"/>
      <c r="I77" s="33">
        <f t="shared" si="9"/>
        <v>100000</v>
      </c>
      <c r="J77" s="234"/>
      <c r="K77" s="273"/>
      <c r="L77" s="244">
        <v>100000</v>
      </c>
      <c r="M77" s="103">
        <v>33</v>
      </c>
      <c r="N77" s="50">
        <v>30</v>
      </c>
      <c r="O77" s="104">
        <v>10</v>
      </c>
      <c r="P77" s="84" t="s">
        <v>338</v>
      </c>
      <c r="Q77" s="321" t="s">
        <v>61</v>
      </c>
      <c r="R77" s="156" t="s">
        <v>338</v>
      </c>
    </row>
    <row r="78" spans="1:18" ht="16.5" customHeight="1">
      <c r="A78" s="35">
        <f t="shared" si="5"/>
        <v>0</v>
      </c>
      <c r="B78" s="33">
        <f t="shared" si="6"/>
        <v>0</v>
      </c>
      <c r="C78" s="60">
        <f t="shared" si="7"/>
        <v>0</v>
      </c>
      <c r="D78" s="36"/>
      <c r="E78" s="71"/>
      <c r="F78" s="33">
        <f t="shared" si="8"/>
        <v>0</v>
      </c>
      <c r="G78" s="295"/>
      <c r="H78" s="32"/>
      <c r="I78" s="33">
        <f t="shared" si="9"/>
        <v>0</v>
      </c>
      <c r="J78" s="233"/>
      <c r="K78" s="274"/>
      <c r="L78" s="243"/>
      <c r="M78" s="99">
        <v>40</v>
      </c>
      <c r="N78" s="49">
        <v>30</v>
      </c>
      <c r="O78" s="100">
        <v>10</v>
      </c>
      <c r="P78" s="87" t="s">
        <v>339</v>
      </c>
      <c r="Q78" s="322" t="s">
        <v>209</v>
      </c>
      <c r="R78" s="158" t="s">
        <v>339</v>
      </c>
    </row>
    <row r="79" spans="1:18" ht="20.25" customHeight="1">
      <c r="A79" s="35">
        <f t="shared" si="5"/>
        <v>0</v>
      </c>
      <c r="B79" s="33">
        <f t="shared" si="6"/>
        <v>0</v>
      </c>
      <c r="C79" s="60">
        <f t="shared" si="7"/>
        <v>6000000</v>
      </c>
      <c r="D79" s="33">
        <v>6000000</v>
      </c>
      <c r="E79" s="60"/>
      <c r="F79" s="33">
        <f t="shared" si="8"/>
        <v>6000000</v>
      </c>
      <c r="G79" s="196">
        <v>6000000</v>
      </c>
      <c r="H79" s="30"/>
      <c r="I79" s="33">
        <f t="shared" si="9"/>
        <v>6000000</v>
      </c>
      <c r="J79" s="146"/>
      <c r="K79" s="275"/>
      <c r="L79" s="149">
        <v>6000000</v>
      </c>
      <c r="M79" s="95">
        <v>41</v>
      </c>
      <c r="N79" s="47">
        <v>30</v>
      </c>
      <c r="O79" s="96">
        <v>10</v>
      </c>
      <c r="P79" s="84" t="s">
        <v>340</v>
      </c>
      <c r="Q79" s="75" t="s">
        <v>71</v>
      </c>
      <c r="R79" s="156" t="s">
        <v>340</v>
      </c>
    </row>
    <row r="80" spans="1:18" ht="19.5" customHeight="1">
      <c r="A80" s="35">
        <f t="shared" si="5"/>
        <v>52578</v>
      </c>
      <c r="B80" s="33">
        <f t="shared" si="6"/>
        <v>547422</v>
      </c>
      <c r="C80" s="60">
        <f t="shared" si="7"/>
        <v>0</v>
      </c>
      <c r="D80" s="33"/>
      <c r="E80" s="60"/>
      <c r="F80" s="33">
        <f t="shared" si="8"/>
        <v>547422</v>
      </c>
      <c r="G80" s="196">
        <v>547422</v>
      </c>
      <c r="H80" s="30"/>
      <c r="I80" s="33">
        <f t="shared" si="9"/>
        <v>600000</v>
      </c>
      <c r="J80" s="146"/>
      <c r="K80" s="275"/>
      <c r="L80" s="149">
        <v>600000</v>
      </c>
      <c r="M80" s="95">
        <v>42</v>
      </c>
      <c r="N80" s="47">
        <v>30</v>
      </c>
      <c r="O80" s="96">
        <v>10</v>
      </c>
      <c r="P80" s="84" t="s">
        <v>341</v>
      </c>
      <c r="Q80" s="75" t="s">
        <v>62</v>
      </c>
      <c r="R80" s="156" t="s">
        <v>341</v>
      </c>
    </row>
    <row r="81" spans="1:18" ht="16.5" customHeight="1">
      <c r="A81" s="35">
        <f t="shared" si="5"/>
        <v>0</v>
      </c>
      <c r="B81" s="33">
        <f t="shared" si="6"/>
        <v>0</v>
      </c>
      <c r="C81" s="60">
        <f t="shared" si="7"/>
        <v>1500000</v>
      </c>
      <c r="D81" s="33">
        <v>1500000</v>
      </c>
      <c r="E81" s="60"/>
      <c r="F81" s="33">
        <f t="shared" si="8"/>
        <v>1500000</v>
      </c>
      <c r="G81" s="196">
        <v>1500000</v>
      </c>
      <c r="H81" s="30"/>
      <c r="I81" s="33">
        <f t="shared" si="9"/>
        <v>1500000</v>
      </c>
      <c r="J81" s="146"/>
      <c r="K81" s="275"/>
      <c r="L81" s="149">
        <v>1500000</v>
      </c>
      <c r="M81" s="95">
        <v>43</v>
      </c>
      <c r="N81" s="47">
        <v>30</v>
      </c>
      <c r="O81" s="96">
        <v>10</v>
      </c>
      <c r="P81" s="84" t="s">
        <v>342</v>
      </c>
      <c r="Q81" s="75" t="s">
        <v>72</v>
      </c>
      <c r="R81" s="156" t="s">
        <v>342</v>
      </c>
    </row>
    <row r="82" spans="1:18" ht="16.5" customHeight="1" thickBot="1">
      <c r="A82" s="39">
        <f t="shared" si="5"/>
        <v>0</v>
      </c>
      <c r="B82" s="40">
        <f t="shared" si="6"/>
        <v>299976.5900000001</v>
      </c>
      <c r="C82" s="42">
        <f t="shared" si="7"/>
        <v>1003574.46</v>
      </c>
      <c r="D82" s="40">
        <v>1003574.46</v>
      </c>
      <c r="E82" s="42"/>
      <c r="F82" s="40">
        <f t="shared" si="8"/>
        <v>1303551.05</v>
      </c>
      <c r="G82" s="260">
        <v>1250000</v>
      </c>
      <c r="H82" s="41">
        <v>53551.05</v>
      </c>
      <c r="I82" s="40">
        <f t="shared" si="9"/>
        <v>1303551.05</v>
      </c>
      <c r="J82" s="234">
        <v>53551.05</v>
      </c>
      <c r="K82" s="300"/>
      <c r="L82" s="244">
        <v>1250000</v>
      </c>
      <c r="M82" s="103">
        <v>44</v>
      </c>
      <c r="N82" s="50">
        <v>30</v>
      </c>
      <c r="O82" s="104">
        <v>10</v>
      </c>
      <c r="P82" s="301" t="s">
        <v>343</v>
      </c>
      <c r="Q82" s="79" t="s">
        <v>127</v>
      </c>
      <c r="R82" s="156" t="s">
        <v>343</v>
      </c>
    </row>
    <row r="83" spans="1:18" ht="21" customHeight="1" thickBot="1">
      <c r="A83" s="34">
        <f t="shared" si="5"/>
        <v>68010</v>
      </c>
      <c r="B83" s="36">
        <f t="shared" si="6"/>
        <v>0</v>
      </c>
      <c r="C83" s="71">
        <f t="shared" si="7"/>
        <v>81990</v>
      </c>
      <c r="D83" s="36">
        <v>81990</v>
      </c>
      <c r="E83" s="71"/>
      <c r="F83" s="36">
        <f t="shared" si="8"/>
        <v>81990</v>
      </c>
      <c r="G83" s="295">
        <v>81990</v>
      </c>
      <c r="H83" s="32"/>
      <c r="I83" s="36">
        <f t="shared" si="9"/>
        <v>150000</v>
      </c>
      <c r="J83" s="233"/>
      <c r="K83" s="268">
        <v>-50000</v>
      </c>
      <c r="L83" s="243">
        <v>200000</v>
      </c>
      <c r="M83" s="99">
        <v>45</v>
      </c>
      <c r="N83" s="49">
        <v>30</v>
      </c>
      <c r="O83" s="100">
        <v>10</v>
      </c>
      <c r="P83" s="302" t="s">
        <v>344</v>
      </c>
      <c r="Q83" s="77" t="s">
        <v>128</v>
      </c>
      <c r="R83" s="159" t="s">
        <v>344</v>
      </c>
    </row>
    <row r="84" spans="1:18" ht="25.5" customHeight="1">
      <c r="A84" s="35">
        <f t="shared" si="5"/>
        <v>0</v>
      </c>
      <c r="B84" s="33">
        <f t="shared" si="6"/>
        <v>0</v>
      </c>
      <c r="C84" s="60">
        <f t="shared" si="7"/>
        <v>0</v>
      </c>
      <c r="D84" s="33"/>
      <c r="E84" s="60"/>
      <c r="F84" s="33">
        <f t="shared" si="8"/>
        <v>0</v>
      </c>
      <c r="G84" s="196"/>
      <c r="H84" s="30"/>
      <c r="I84" s="33">
        <f t="shared" si="9"/>
        <v>0</v>
      </c>
      <c r="J84" s="146"/>
      <c r="K84" s="275"/>
      <c r="L84" s="149"/>
      <c r="M84" s="95">
        <v>50</v>
      </c>
      <c r="N84" s="47">
        <v>30</v>
      </c>
      <c r="O84" s="96">
        <v>10</v>
      </c>
      <c r="P84" s="87" t="s">
        <v>345</v>
      </c>
      <c r="Q84" s="322" t="s">
        <v>210</v>
      </c>
      <c r="R84" s="158" t="s">
        <v>345</v>
      </c>
    </row>
    <row r="85" spans="1:18" ht="16.5" customHeight="1">
      <c r="A85" s="35">
        <f t="shared" si="5"/>
        <v>520</v>
      </c>
      <c r="B85" s="33">
        <f t="shared" si="6"/>
        <v>0</v>
      </c>
      <c r="C85" s="60">
        <f t="shared" si="7"/>
        <v>99480</v>
      </c>
      <c r="D85" s="33">
        <v>99480</v>
      </c>
      <c r="E85" s="60"/>
      <c r="F85" s="33">
        <f t="shared" si="8"/>
        <v>99480</v>
      </c>
      <c r="G85" s="196">
        <v>99480</v>
      </c>
      <c r="H85" s="30"/>
      <c r="I85" s="33">
        <f t="shared" si="9"/>
        <v>100000</v>
      </c>
      <c r="J85" s="146"/>
      <c r="K85" s="265"/>
      <c r="L85" s="149">
        <v>100000</v>
      </c>
      <c r="M85" s="95">
        <v>51</v>
      </c>
      <c r="N85" s="47">
        <v>30</v>
      </c>
      <c r="O85" s="96">
        <v>10</v>
      </c>
      <c r="P85" s="84" t="s">
        <v>346</v>
      </c>
      <c r="Q85" s="75" t="s">
        <v>63</v>
      </c>
      <c r="R85" s="156" t="s">
        <v>346</v>
      </c>
    </row>
    <row r="86" spans="1:18" ht="16.5" customHeight="1">
      <c r="A86" s="35">
        <f t="shared" si="5"/>
        <v>480</v>
      </c>
      <c r="B86" s="33">
        <f t="shared" si="6"/>
        <v>0</v>
      </c>
      <c r="C86" s="60">
        <f t="shared" si="7"/>
        <v>149520</v>
      </c>
      <c r="D86" s="33">
        <v>149520</v>
      </c>
      <c r="E86" s="60"/>
      <c r="F86" s="33">
        <f t="shared" si="8"/>
        <v>149520</v>
      </c>
      <c r="G86" s="196">
        <v>149520</v>
      </c>
      <c r="H86" s="30"/>
      <c r="I86" s="33">
        <f t="shared" si="9"/>
        <v>150000</v>
      </c>
      <c r="J86" s="146"/>
      <c r="K86" s="265"/>
      <c r="L86" s="149">
        <v>150000</v>
      </c>
      <c r="M86" s="95">
        <v>52</v>
      </c>
      <c r="N86" s="47">
        <v>30</v>
      </c>
      <c r="O86" s="96">
        <v>10</v>
      </c>
      <c r="P86" s="84" t="s">
        <v>347</v>
      </c>
      <c r="Q86" s="75" t="s">
        <v>73</v>
      </c>
      <c r="R86" s="156" t="s">
        <v>347</v>
      </c>
    </row>
    <row r="87" spans="1:18" ht="20.25" customHeight="1">
      <c r="A87" s="35">
        <f t="shared" si="5"/>
        <v>320</v>
      </c>
      <c r="B87" s="33">
        <f t="shared" si="6"/>
        <v>0</v>
      </c>
      <c r="C87" s="60">
        <f t="shared" si="7"/>
        <v>19680</v>
      </c>
      <c r="D87" s="33">
        <v>19680</v>
      </c>
      <c r="E87" s="60"/>
      <c r="F87" s="33">
        <f t="shared" si="8"/>
        <v>19680</v>
      </c>
      <c r="G87" s="196">
        <v>19680</v>
      </c>
      <c r="H87" s="30"/>
      <c r="I87" s="33">
        <f t="shared" si="9"/>
        <v>20000</v>
      </c>
      <c r="J87" s="146"/>
      <c r="K87" s="275"/>
      <c r="L87" s="149">
        <v>20000</v>
      </c>
      <c r="M87" s="95">
        <v>53</v>
      </c>
      <c r="N87" s="47">
        <v>30</v>
      </c>
      <c r="O87" s="96">
        <v>10</v>
      </c>
      <c r="P87" s="84" t="s">
        <v>348</v>
      </c>
      <c r="Q87" s="75" t="s">
        <v>74</v>
      </c>
      <c r="R87" s="156" t="s">
        <v>348</v>
      </c>
    </row>
    <row r="88" spans="1:18" ht="16.5" customHeight="1">
      <c r="A88" s="35">
        <f t="shared" si="5"/>
        <v>194.8000000000029</v>
      </c>
      <c r="B88" s="33">
        <f t="shared" si="6"/>
        <v>0</v>
      </c>
      <c r="C88" s="60">
        <f t="shared" si="7"/>
        <v>99805.2</v>
      </c>
      <c r="D88" s="33">
        <v>99805.2</v>
      </c>
      <c r="E88" s="60"/>
      <c r="F88" s="33">
        <f t="shared" si="8"/>
        <v>99805.2</v>
      </c>
      <c r="G88" s="196">
        <v>99805.2</v>
      </c>
      <c r="H88" s="30"/>
      <c r="I88" s="33">
        <f t="shared" si="9"/>
        <v>100000</v>
      </c>
      <c r="J88" s="146"/>
      <c r="K88" s="265"/>
      <c r="L88" s="149">
        <v>100000</v>
      </c>
      <c r="M88" s="95">
        <v>54</v>
      </c>
      <c r="N88" s="47">
        <v>30</v>
      </c>
      <c r="O88" s="96">
        <v>10</v>
      </c>
      <c r="P88" s="84" t="s">
        <v>349</v>
      </c>
      <c r="Q88" s="75" t="s">
        <v>75</v>
      </c>
      <c r="R88" s="156" t="s">
        <v>349</v>
      </c>
    </row>
    <row r="89" spans="1:18" ht="16.5" customHeight="1">
      <c r="A89" s="35">
        <f t="shared" si="5"/>
        <v>100</v>
      </c>
      <c r="B89" s="33">
        <f t="shared" si="6"/>
        <v>0</v>
      </c>
      <c r="C89" s="60">
        <f t="shared" si="7"/>
        <v>0</v>
      </c>
      <c r="D89" s="33"/>
      <c r="E89" s="60"/>
      <c r="F89" s="33">
        <f t="shared" si="8"/>
        <v>0</v>
      </c>
      <c r="G89" s="196"/>
      <c r="H89" s="30"/>
      <c r="I89" s="33">
        <f t="shared" si="9"/>
        <v>100</v>
      </c>
      <c r="J89" s="146"/>
      <c r="K89" s="272"/>
      <c r="L89" s="149">
        <v>100</v>
      </c>
      <c r="M89" s="95">
        <v>55</v>
      </c>
      <c r="N89" s="47">
        <v>30</v>
      </c>
      <c r="O89" s="96">
        <v>10</v>
      </c>
      <c r="P89" s="84" t="s">
        <v>350</v>
      </c>
      <c r="Q89" s="75" t="s">
        <v>76</v>
      </c>
      <c r="R89" s="156" t="s">
        <v>350</v>
      </c>
    </row>
    <row r="90" spans="1:18" ht="16.5" customHeight="1">
      <c r="A90" s="35">
        <f t="shared" si="5"/>
        <v>40652</v>
      </c>
      <c r="B90" s="33">
        <f t="shared" si="6"/>
        <v>0</v>
      </c>
      <c r="C90" s="60">
        <f t="shared" si="7"/>
        <v>459348</v>
      </c>
      <c r="D90" s="33">
        <v>459348</v>
      </c>
      <c r="E90" s="60"/>
      <c r="F90" s="33">
        <f t="shared" si="8"/>
        <v>459348</v>
      </c>
      <c r="G90" s="196">
        <v>459348</v>
      </c>
      <c r="H90" s="30"/>
      <c r="I90" s="33">
        <f t="shared" si="9"/>
        <v>500000</v>
      </c>
      <c r="J90" s="146"/>
      <c r="K90" s="272"/>
      <c r="L90" s="149">
        <v>500000</v>
      </c>
      <c r="M90" s="95">
        <v>56</v>
      </c>
      <c r="N90" s="47">
        <v>30</v>
      </c>
      <c r="O90" s="96">
        <v>10</v>
      </c>
      <c r="P90" s="84" t="s">
        <v>351</v>
      </c>
      <c r="Q90" s="75" t="s">
        <v>77</v>
      </c>
      <c r="R90" s="156" t="s">
        <v>351</v>
      </c>
    </row>
    <row r="91" spans="1:18" ht="16.5" customHeight="1">
      <c r="A91" s="35">
        <f t="shared" si="5"/>
        <v>116</v>
      </c>
      <c r="B91" s="33">
        <f t="shared" si="6"/>
        <v>0</v>
      </c>
      <c r="C91" s="60">
        <f t="shared" si="7"/>
        <v>19884</v>
      </c>
      <c r="D91" s="33">
        <v>19884</v>
      </c>
      <c r="E91" s="60"/>
      <c r="F91" s="33">
        <f t="shared" si="8"/>
        <v>19884</v>
      </c>
      <c r="G91" s="196">
        <v>19884</v>
      </c>
      <c r="H91" s="30"/>
      <c r="I91" s="33">
        <f t="shared" si="9"/>
        <v>20000</v>
      </c>
      <c r="J91" s="146"/>
      <c r="K91" s="275"/>
      <c r="L91" s="149">
        <v>20000</v>
      </c>
      <c r="M91" s="95">
        <v>57</v>
      </c>
      <c r="N91" s="47">
        <v>30</v>
      </c>
      <c r="O91" s="96">
        <v>10</v>
      </c>
      <c r="P91" s="84" t="s">
        <v>352</v>
      </c>
      <c r="Q91" s="75" t="s">
        <v>44</v>
      </c>
      <c r="R91" s="156" t="s">
        <v>352</v>
      </c>
    </row>
    <row r="92" spans="1:18" ht="16.5" customHeight="1">
      <c r="A92" s="35">
        <f t="shared" si="5"/>
        <v>20</v>
      </c>
      <c r="B92" s="33">
        <f t="shared" si="6"/>
        <v>0</v>
      </c>
      <c r="C92" s="60">
        <f t="shared" si="7"/>
        <v>19980</v>
      </c>
      <c r="D92" s="33">
        <v>19980</v>
      </c>
      <c r="E92" s="60"/>
      <c r="F92" s="33">
        <f t="shared" si="8"/>
        <v>19980</v>
      </c>
      <c r="G92" s="196">
        <v>19980</v>
      </c>
      <c r="H92" s="30"/>
      <c r="I92" s="33">
        <f t="shared" si="9"/>
        <v>20000</v>
      </c>
      <c r="J92" s="146"/>
      <c r="K92" s="277"/>
      <c r="L92" s="149">
        <v>20000</v>
      </c>
      <c r="M92" s="95">
        <v>58</v>
      </c>
      <c r="N92" s="47">
        <v>30</v>
      </c>
      <c r="O92" s="96">
        <v>10</v>
      </c>
      <c r="P92" s="84" t="s">
        <v>353</v>
      </c>
      <c r="Q92" s="75" t="s">
        <v>45</v>
      </c>
      <c r="R92" s="156" t="s">
        <v>353</v>
      </c>
    </row>
    <row r="93" spans="1:18" ht="21.75" customHeight="1">
      <c r="A93" s="35">
        <f t="shared" si="5"/>
        <v>0</v>
      </c>
      <c r="B93" s="33">
        <f t="shared" si="6"/>
        <v>0</v>
      </c>
      <c r="C93" s="60">
        <f t="shared" si="7"/>
        <v>0</v>
      </c>
      <c r="D93" s="33"/>
      <c r="E93" s="60"/>
      <c r="F93" s="33">
        <f t="shared" si="8"/>
        <v>0</v>
      </c>
      <c r="G93" s="196"/>
      <c r="H93" s="30"/>
      <c r="I93" s="33">
        <f t="shared" si="9"/>
        <v>0</v>
      </c>
      <c r="J93" s="146"/>
      <c r="K93" s="275"/>
      <c r="L93" s="149"/>
      <c r="M93" s="95">
        <v>59</v>
      </c>
      <c r="N93" s="47">
        <v>30</v>
      </c>
      <c r="O93" s="96">
        <v>10</v>
      </c>
      <c r="P93" s="84" t="s">
        <v>354</v>
      </c>
      <c r="Q93" s="75" t="s">
        <v>78</v>
      </c>
      <c r="R93" s="156" t="s">
        <v>354</v>
      </c>
    </row>
    <row r="94" spans="1:18" ht="16.5" customHeight="1">
      <c r="A94" s="35">
        <f t="shared" si="5"/>
        <v>259.7599999999984</v>
      </c>
      <c r="B94" s="33">
        <f t="shared" si="6"/>
        <v>0</v>
      </c>
      <c r="C94" s="60">
        <f t="shared" si="7"/>
        <v>19740.24</v>
      </c>
      <c r="D94" s="33">
        <v>19740.24</v>
      </c>
      <c r="E94" s="60"/>
      <c r="F94" s="33">
        <f t="shared" si="8"/>
        <v>19740.24</v>
      </c>
      <c r="G94" s="196">
        <v>19740.24</v>
      </c>
      <c r="H94" s="30"/>
      <c r="I94" s="33">
        <f t="shared" si="9"/>
        <v>20000</v>
      </c>
      <c r="J94" s="146"/>
      <c r="K94" s="275"/>
      <c r="L94" s="149">
        <v>20000</v>
      </c>
      <c r="M94" s="95">
        <v>60</v>
      </c>
      <c r="N94" s="47">
        <v>30</v>
      </c>
      <c r="O94" s="96">
        <v>10</v>
      </c>
      <c r="P94" s="84" t="s">
        <v>355</v>
      </c>
      <c r="Q94" s="75" t="s">
        <v>79</v>
      </c>
      <c r="R94" s="156" t="s">
        <v>355</v>
      </c>
    </row>
    <row r="95" spans="1:18" ht="16.5" customHeight="1">
      <c r="A95" s="35">
        <f t="shared" si="5"/>
        <v>380</v>
      </c>
      <c r="B95" s="33">
        <f t="shared" si="6"/>
        <v>0</v>
      </c>
      <c r="C95" s="60">
        <f t="shared" si="7"/>
        <v>19620</v>
      </c>
      <c r="D95" s="33">
        <v>19620</v>
      </c>
      <c r="E95" s="60"/>
      <c r="F95" s="33">
        <f t="shared" si="8"/>
        <v>19620</v>
      </c>
      <c r="G95" s="196">
        <v>19620</v>
      </c>
      <c r="H95" s="30"/>
      <c r="I95" s="33">
        <f t="shared" si="9"/>
        <v>20000</v>
      </c>
      <c r="J95" s="146"/>
      <c r="K95" s="275"/>
      <c r="L95" s="149">
        <v>20000</v>
      </c>
      <c r="M95" s="95">
        <v>61</v>
      </c>
      <c r="N95" s="47">
        <v>30</v>
      </c>
      <c r="O95" s="96">
        <v>10</v>
      </c>
      <c r="P95" s="84" t="s">
        <v>356</v>
      </c>
      <c r="Q95" s="75" t="s">
        <v>80</v>
      </c>
      <c r="R95" s="156" t="s">
        <v>356</v>
      </c>
    </row>
    <row r="96" spans="1:18" ht="16.5" customHeight="1">
      <c r="A96" s="35">
        <f t="shared" si="5"/>
        <v>20</v>
      </c>
      <c r="B96" s="33">
        <f t="shared" si="6"/>
        <v>0</v>
      </c>
      <c r="C96" s="60">
        <f t="shared" si="7"/>
        <v>19980</v>
      </c>
      <c r="D96" s="33">
        <v>19980</v>
      </c>
      <c r="E96" s="60"/>
      <c r="F96" s="33">
        <f t="shared" si="8"/>
        <v>19980</v>
      </c>
      <c r="G96" s="196">
        <v>19980</v>
      </c>
      <c r="H96" s="30"/>
      <c r="I96" s="33">
        <f t="shared" si="9"/>
        <v>20000</v>
      </c>
      <c r="J96" s="146"/>
      <c r="K96" s="275"/>
      <c r="L96" s="149">
        <v>20000</v>
      </c>
      <c r="M96" s="95">
        <v>62</v>
      </c>
      <c r="N96" s="47">
        <v>30</v>
      </c>
      <c r="O96" s="96">
        <v>10</v>
      </c>
      <c r="P96" s="84" t="s">
        <v>357</v>
      </c>
      <c r="Q96" s="75" t="s">
        <v>81</v>
      </c>
      <c r="R96" s="156" t="s">
        <v>357</v>
      </c>
    </row>
    <row r="97" spans="1:18" ht="16.5" customHeight="1">
      <c r="A97" s="35">
        <f t="shared" si="5"/>
        <v>0</v>
      </c>
      <c r="B97" s="33">
        <f t="shared" si="6"/>
        <v>0</v>
      </c>
      <c r="C97" s="60">
        <f t="shared" si="7"/>
        <v>0</v>
      </c>
      <c r="D97" s="33"/>
      <c r="E97" s="60"/>
      <c r="F97" s="33">
        <f t="shared" si="8"/>
        <v>0</v>
      </c>
      <c r="G97" s="196"/>
      <c r="H97" s="30"/>
      <c r="I97" s="33">
        <f t="shared" si="9"/>
        <v>0</v>
      </c>
      <c r="J97" s="146"/>
      <c r="K97" s="275"/>
      <c r="L97" s="149"/>
      <c r="M97" s="95">
        <v>60</v>
      </c>
      <c r="N97" s="47">
        <v>30</v>
      </c>
      <c r="O97" s="96">
        <v>10</v>
      </c>
      <c r="P97" s="87" t="s">
        <v>358</v>
      </c>
      <c r="Q97" s="314" t="s">
        <v>211</v>
      </c>
      <c r="R97" s="160" t="s">
        <v>358</v>
      </c>
    </row>
    <row r="98" spans="1:18" ht="18" customHeight="1">
      <c r="A98" s="35">
        <f t="shared" si="5"/>
        <v>50000</v>
      </c>
      <c r="B98" s="33">
        <f t="shared" si="6"/>
        <v>0</v>
      </c>
      <c r="C98" s="60">
        <f t="shared" si="7"/>
        <v>0</v>
      </c>
      <c r="D98" s="33"/>
      <c r="E98" s="60"/>
      <c r="F98" s="33">
        <f t="shared" si="8"/>
        <v>0</v>
      </c>
      <c r="G98" s="196"/>
      <c r="H98" s="30"/>
      <c r="I98" s="33">
        <f t="shared" si="9"/>
        <v>50000</v>
      </c>
      <c r="J98" s="146"/>
      <c r="K98" s="275"/>
      <c r="L98" s="149">
        <v>50000</v>
      </c>
      <c r="M98" s="95">
        <v>61</v>
      </c>
      <c r="N98" s="47">
        <v>30</v>
      </c>
      <c r="O98" s="96">
        <v>10</v>
      </c>
      <c r="P98" s="84" t="s">
        <v>359</v>
      </c>
      <c r="Q98" s="315" t="s">
        <v>90</v>
      </c>
      <c r="R98" s="156" t="s">
        <v>359</v>
      </c>
    </row>
    <row r="99" spans="1:18" ht="24" customHeight="1">
      <c r="A99" s="35">
        <f t="shared" si="5"/>
        <v>260</v>
      </c>
      <c r="B99" s="33">
        <f t="shared" si="6"/>
        <v>0</v>
      </c>
      <c r="C99" s="60">
        <f t="shared" si="7"/>
        <v>79740</v>
      </c>
      <c r="D99" s="33">
        <v>79740</v>
      </c>
      <c r="E99" s="60"/>
      <c r="F99" s="33">
        <f t="shared" si="8"/>
        <v>79740</v>
      </c>
      <c r="G99" s="196">
        <v>79740</v>
      </c>
      <c r="H99" s="30"/>
      <c r="I99" s="33">
        <f t="shared" si="9"/>
        <v>80000</v>
      </c>
      <c r="J99" s="146"/>
      <c r="K99" s="275"/>
      <c r="L99" s="149">
        <v>80000</v>
      </c>
      <c r="M99" s="95">
        <v>62</v>
      </c>
      <c r="N99" s="47">
        <v>30</v>
      </c>
      <c r="O99" s="96">
        <v>10</v>
      </c>
      <c r="P99" s="84" t="s">
        <v>360</v>
      </c>
      <c r="Q99" s="315" t="s">
        <v>91</v>
      </c>
      <c r="R99" s="156" t="s">
        <v>360</v>
      </c>
    </row>
    <row r="100" spans="1:18" ht="19.5" customHeight="1">
      <c r="A100" s="35">
        <f t="shared" si="5"/>
        <v>100</v>
      </c>
      <c r="B100" s="33">
        <f t="shared" si="6"/>
        <v>0</v>
      </c>
      <c r="C100" s="60">
        <f t="shared" si="7"/>
        <v>0</v>
      </c>
      <c r="D100" s="33"/>
      <c r="E100" s="60"/>
      <c r="F100" s="33">
        <f t="shared" si="8"/>
        <v>0</v>
      </c>
      <c r="G100" s="196"/>
      <c r="H100" s="30"/>
      <c r="I100" s="33">
        <f t="shared" si="9"/>
        <v>100</v>
      </c>
      <c r="J100" s="146"/>
      <c r="K100" s="275"/>
      <c r="L100" s="149">
        <v>100</v>
      </c>
      <c r="M100" s="95">
        <v>63</v>
      </c>
      <c r="N100" s="47">
        <v>30</v>
      </c>
      <c r="O100" s="96">
        <v>10</v>
      </c>
      <c r="P100" s="84" t="s">
        <v>361</v>
      </c>
      <c r="Q100" s="315" t="s">
        <v>247</v>
      </c>
      <c r="R100" s="156" t="s">
        <v>361</v>
      </c>
    </row>
    <row r="101" spans="1:18" ht="24" customHeight="1">
      <c r="A101" s="35">
        <f t="shared" si="5"/>
        <v>0</v>
      </c>
      <c r="B101" s="33">
        <f t="shared" si="6"/>
        <v>0</v>
      </c>
      <c r="C101" s="60">
        <f t="shared" si="7"/>
        <v>0</v>
      </c>
      <c r="D101" s="33"/>
      <c r="E101" s="60"/>
      <c r="F101" s="33">
        <f t="shared" si="8"/>
        <v>0</v>
      </c>
      <c r="G101" s="196"/>
      <c r="H101" s="30"/>
      <c r="I101" s="33">
        <f t="shared" si="9"/>
        <v>0</v>
      </c>
      <c r="J101" s="146"/>
      <c r="K101" s="275"/>
      <c r="L101" s="149"/>
      <c r="M101" s="95">
        <v>70</v>
      </c>
      <c r="N101" s="47">
        <v>30</v>
      </c>
      <c r="O101" s="96">
        <v>10</v>
      </c>
      <c r="P101" s="87" t="s">
        <v>362</v>
      </c>
      <c r="Q101" s="314" t="s">
        <v>212</v>
      </c>
      <c r="R101" s="160" t="s">
        <v>362</v>
      </c>
    </row>
    <row r="102" spans="1:18" ht="20.25" customHeight="1">
      <c r="A102" s="35">
        <f t="shared" si="5"/>
        <v>5000</v>
      </c>
      <c r="B102" s="33">
        <f t="shared" si="6"/>
        <v>0</v>
      </c>
      <c r="C102" s="60">
        <f t="shared" si="7"/>
        <v>0</v>
      </c>
      <c r="D102" s="33"/>
      <c r="E102" s="60"/>
      <c r="F102" s="33">
        <f t="shared" si="8"/>
        <v>0</v>
      </c>
      <c r="G102" s="196"/>
      <c r="H102" s="30"/>
      <c r="I102" s="33">
        <f t="shared" si="9"/>
        <v>5000</v>
      </c>
      <c r="J102" s="146"/>
      <c r="K102" s="275"/>
      <c r="L102" s="149">
        <v>5000</v>
      </c>
      <c r="M102" s="95">
        <v>71</v>
      </c>
      <c r="N102" s="47">
        <v>30</v>
      </c>
      <c r="O102" s="96">
        <v>10</v>
      </c>
      <c r="P102" s="84" t="s">
        <v>363</v>
      </c>
      <c r="Q102" s="315" t="s">
        <v>129</v>
      </c>
      <c r="R102" s="156" t="s">
        <v>363</v>
      </c>
    </row>
    <row r="103" spans="1:18" ht="22.5" customHeight="1">
      <c r="A103" s="35">
        <f t="shared" si="5"/>
        <v>60000</v>
      </c>
      <c r="B103" s="33">
        <f t="shared" si="6"/>
        <v>0</v>
      </c>
      <c r="C103" s="60">
        <f t="shared" si="7"/>
        <v>0</v>
      </c>
      <c r="D103" s="33"/>
      <c r="E103" s="60"/>
      <c r="F103" s="33">
        <f t="shared" si="8"/>
        <v>0</v>
      </c>
      <c r="G103" s="196"/>
      <c r="H103" s="30"/>
      <c r="I103" s="33">
        <f t="shared" si="9"/>
        <v>60000</v>
      </c>
      <c r="J103" s="146"/>
      <c r="K103" s="275"/>
      <c r="L103" s="149">
        <v>60000</v>
      </c>
      <c r="M103" s="95">
        <v>72</v>
      </c>
      <c r="N103" s="47">
        <v>30</v>
      </c>
      <c r="O103" s="96">
        <v>10</v>
      </c>
      <c r="P103" s="84" t="s">
        <v>364</v>
      </c>
      <c r="Q103" s="315" t="s">
        <v>131</v>
      </c>
      <c r="R103" s="156" t="s">
        <v>364</v>
      </c>
    </row>
    <row r="104" spans="1:18" ht="24.75" customHeight="1">
      <c r="A104" s="35">
        <f t="shared" si="5"/>
        <v>3801.2400000000016</v>
      </c>
      <c r="B104" s="33">
        <f t="shared" si="6"/>
        <v>0</v>
      </c>
      <c r="C104" s="60">
        <f t="shared" si="7"/>
        <v>26198.76</v>
      </c>
      <c r="D104" s="33">
        <v>26198.76</v>
      </c>
      <c r="E104" s="60"/>
      <c r="F104" s="33">
        <f t="shared" si="8"/>
        <v>26198.76</v>
      </c>
      <c r="G104" s="196">
        <v>26198.76</v>
      </c>
      <c r="H104" s="30"/>
      <c r="I104" s="33">
        <f t="shared" si="9"/>
        <v>30000</v>
      </c>
      <c r="J104" s="146"/>
      <c r="K104" s="275"/>
      <c r="L104" s="149">
        <v>30000</v>
      </c>
      <c r="M104" s="95">
        <v>73</v>
      </c>
      <c r="N104" s="47">
        <v>30</v>
      </c>
      <c r="O104" s="96">
        <v>10</v>
      </c>
      <c r="P104" s="84" t="s">
        <v>365</v>
      </c>
      <c r="Q104" s="315" t="s">
        <v>130</v>
      </c>
      <c r="R104" s="156" t="s">
        <v>365</v>
      </c>
    </row>
    <row r="105" spans="1:18" ht="19.5" customHeight="1">
      <c r="A105" s="35">
        <f t="shared" si="5"/>
        <v>400</v>
      </c>
      <c r="B105" s="33">
        <f t="shared" si="6"/>
        <v>0</v>
      </c>
      <c r="C105" s="60">
        <f t="shared" si="7"/>
        <v>39600</v>
      </c>
      <c r="D105" s="33">
        <v>39600</v>
      </c>
      <c r="E105" s="60"/>
      <c r="F105" s="33">
        <f t="shared" si="8"/>
        <v>39600</v>
      </c>
      <c r="G105" s="196">
        <v>39600</v>
      </c>
      <c r="H105" s="30"/>
      <c r="I105" s="33">
        <f t="shared" si="9"/>
        <v>40000</v>
      </c>
      <c r="J105" s="146"/>
      <c r="K105" s="275"/>
      <c r="L105" s="149">
        <v>40000</v>
      </c>
      <c r="M105" s="95">
        <v>74</v>
      </c>
      <c r="N105" s="47">
        <v>30</v>
      </c>
      <c r="O105" s="96">
        <v>10</v>
      </c>
      <c r="P105" s="84" t="s">
        <v>366</v>
      </c>
      <c r="Q105" s="315" t="s">
        <v>132</v>
      </c>
      <c r="R105" s="156" t="s">
        <v>366</v>
      </c>
    </row>
    <row r="106" spans="1:18" ht="24" customHeight="1">
      <c r="A106" s="35">
        <f t="shared" si="5"/>
        <v>432</v>
      </c>
      <c r="B106" s="33">
        <f t="shared" si="6"/>
        <v>0</v>
      </c>
      <c r="C106" s="60">
        <f t="shared" si="7"/>
        <v>119568</v>
      </c>
      <c r="D106" s="33">
        <v>119568</v>
      </c>
      <c r="E106" s="60"/>
      <c r="F106" s="33">
        <f t="shared" si="8"/>
        <v>119568</v>
      </c>
      <c r="G106" s="196">
        <v>119568</v>
      </c>
      <c r="H106" s="30"/>
      <c r="I106" s="33">
        <f t="shared" si="9"/>
        <v>120000</v>
      </c>
      <c r="J106" s="146"/>
      <c r="K106" s="275"/>
      <c r="L106" s="149">
        <v>120000</v>
      </c>
      <c r="M106" s="95">
        <v>75</v>
      </c>
      <c r="N106" s="47">
        <v>30</v>
      </c>
      <c r="O106" s="96">
        <v>10</v>
      </c>
      <c r="P106" s="84" t="s">
        <v>367</v>
      </c>
      <c r="Q106" s="315" t="s">
        <v>133</v>
      </c>
      <c r="R106" s="156" t="s">
        <v>367</v>
      </c>
    </row>
    <row r="107" spans="1:18" ht="20.25" customHeight="1">
      <c r="A107" s="35">
        <f t="shared" si="5"/>
        <v>0</v>
      </c>
      <c r="B107" s="33">
        <f t="shared" si="6"/>
        <v>0</v>
      </c>
      <c r="C107" s="60">
        <f t="shared" si="7"/>
        <v>0</v>
      </c>
      <c r="D107" s="33"/>
      <c r="E107" s="60"/>
      <c r="F107" s="33">
        <f t="shared" si="8"/>
        <v>0</v>
      </c>
      <c r="G107" s="196"/>
      <c r="H107" s="30"/>
      <c r="I107" s="33">
        <f t="shared" si="9"/>
        <v>0</v>
      </c>
      <c r="J107" s="146"/>
      <c r="K107" s="275"/>
      <c r="L107" s="149"/>
      <c r="M107" s="95">
        <v>80</v>
      </c>
      <c r="N107" s="47">
        <v>30</v>
      </c>
      <c r="O107" s="96">
        <v>10</v>
      </c>
      <c r="P107" s="87" t="s">
        <v>368</v>
      </c>
      <c r="Q107" s="314" t="s">
        <v>213</v>
      </c>
      <c r="R107" s="160" t="s">
        <v>368</v>
      </c>
    </row>
    <row r="108" spans="1:18" ht="24.75" customHeight="1">
      <c r="A108" s="35">
        <f t="shared" si="5"/>
        <v>100</v>
      </c>
      <c r="B108" s="33">
        <f t="shared" si="6"/>
        <v>0</v>
      </c>
      <c r="C108" s="60">
        <f t="shared" si="7"/>
        <v>0</v>
      </c>
      <c r="D108" s="33"/>
      <c r="E108" s="60"/>
      <c r="F108" s="33">
        <f t="shared" si="8"/>
        <v>0</v>
      </c>
      <c r="G108" s="196"/>
      <c r="H108" s="30"/>
      <c r="I108" s="33">
        <f t="shared" si="9"/>
        <v>100</v>
      </c>
      <c r="J108" s="146"/>
      <c r="K108" s="262"/>
      <c r="L108" s="149">
        <v>100</v>
      </c>
      <c r="M108" s="95">
        <v>81</v>
      </c>
      <c r="N108" s="47">
        <v>30</v>
      </c>
      <c r="O108" s="96">
        <v>10</v>
      </c>
      <c r="P108" s="84" t="s">
        <v>369</v>
      </c>
      <c r="Q108" s="75" t="s">
        <v>134</v>
      </c>
      <c r="R108" s="156" t="s">
        <v>369</v>
      </c>
    </row>
    <row r="109" spans="1:18" ht="16.5" customHeight="1">
      <c r="A109" s="35">
        <f t="shared" si="5"/>
        <v>100000</v>
      </c>
      <c r="B109" s="33">
        <f t="shared" si="6"/>
        <v>30762</v>
      </c>
      <c r="C109" s="60">
        <f t="shared" si="7"/>
        <v>200000</v>
      </c>
      <c r="D109" s="33">
        <v>200000</v>
      </c>
      <c r="E109" s="60"/>
      <c r="F109" s="33">
        <f t="shared" si="8"/>
        <v>230762</v>
      </c>
      <c r="G109" s="196">
        <v>200000</v>
      </c>
      <c r="H109" s="30">
        <v>30762</v>
      </c>
      <c r="I109" s="33">
        <f t="shared" si="9"/>
        <v>330762</v>
      </c>
      <c r="J109" s="146">
        <v>30762</v>
      </c>
      <c r="K109" s="272"/>
      <c r="L109" s="149">
        <v>300000</v>
      </c>
      <c r="M109" s="95">
        <v>82</v>
      </c>
      <c r="N109" s="47">
        <v>30</v>
      </c>
      <c r="O109" s="96">
        <v>10</v>
      </c>
      <c r="P109" s="84" t="s">
        <v>370</v>
      </c>
      <c r="Q109" s="75" t="s">
        <v>135</v>
      </c>
      <c r="R109" s="156" t="s">
        <v>370</v>
      </c>
    </row>
    <row r="110" spans="1:18" ht="21.75" customHeight="1">
      <c r="A110" s="35">
        <f t="shared" si="5"/>
        <v>0</v>
      </c>
      <c r="B110" s="33">
        <f t="shared" si="6"/>
        <v>96570</v>
      </c>
      <c r="C110" s="60">
        <f t="shared" si="7"/>
        <v>171690</v>
      </c>
      <c r="D110" s="33">
        <v>171690</v>
      </c>
      <c r="E110" s="60"/>
      <c r="F110" s="33">
        <f t="shared" si="8"/>
        <v>268260</v>
      </c>
      <c r="G110" s="196">
        <v>240000</v>
      </c>
      <c r="H110" s="30">
        <v>28260</v>
      </c>
      <c r="I110" s="33">
        <f t="shared" si="9"/>
        <v>268260</v>
      </c>
      <c r="J110" s="146">
        <v>28260</v>
      </c>
      <c r="K110" s="265"/>
      <c r="L110" s="149">
        <v>240000</v>
      </c>
      <c r="M110" s="95">
        <v>83</v>
      </c>
      <c r="N110" s="47">
        <v>30</v>
      </c>
      <c r="O110" s="96">
        <v>10</v>
      </c>
      <c r="P110" s="84" t="s">
        <v>371</v>
      </c>
      <c r="Q110" s="75" t="s">
        <v>245</v>
      </c>
      <c r="R110" s="156" t="s">
        <v>371</v>
      </c>
    </row>
    <row r="111" spans="1:18" ht="26.25" customHeight="1" thickBot="1">
      <c r="A111" s="35">
        <f t="shared" si="5"/>
        <v>100</v>
      </c>
      <c r="B111" s="33">
        <f t="shared" si="6"/>
        <v>0</v>
      </c>
      <c r="C111" s="60">
        <f t="shared" si="7"/>
        <v>0</v>
      </c>
      <c r="D111" s="37"/>
      <c r="E111" s="70"/>
      <c r="F111" s="33">
        <f t="shared" si="8"/>
        <v>0</v>
      </c>
      <c r="G111" s="294"/>
      <c r="H111" s="31"/>
      <c r="I111" s="33">
        <f t="shared" si="9"/>
        <v>100</v>
      </c>
      <c r="J111" s="147"/>
      <c r="K111" s="278"/>
      <c r="L111" s="242">
        <v>100</v>
      </c>
      <c r="M111" s="97">
        <v>84</v>
      </c>
      <c r="N111" s="48">
        <v>30</v>
      </c>
      <c r="O111" s="98">
        <v>10</v>
      </c>
      <c r="P111" s="84" t="s">
        <v>372</v>
      </c>
      <c r="Q111" s="76" t="s">
        <v>136</v>
      </c>
      <c r="R111" s="156" t="s">
        <v>372</v>
      </c>
    </row>
    <row r="112" spans="1:18" ht="18.75" customHeight="1">
      <c r="A112" s="35">
        <f t="shared" si="5"/>
        <v>0</v>
      </c>
      <c r="B112" s="33">
        <f t="shared" si="6"/>
        <v>0</v>
      </c>
      <c r="C112" s="60">
        <f t="shared" si="7"/>
        <v>0</v>
      </c>
      <c r="D112" s="36"/>
      <c r="E112" s="71"/>
      <c r="F112" s="33">
        <f t="shared" si="8"/>
        <v>0</v>
      </c>
      <c r="G112" s="295"/>
      <c r="H112" s="32"/>
      <c r="I112" s="33">
        <f t="shared" si="9"/>
        <v>0</v>
      </c>
      <c r="J112" s="233"/>
      <c r="K112" s="279"/>
      <c r="L112" s="243"/>
      <c r="M112" s="99">
        <v>90</v>
      </c>
      <c r="N112" s="49">
        <v>30</v>
      </c>
      <c r="O112" s="100">
        <v>10</v>
      </c>
      <c r="P112" s="87" t="s">
        <v>373</v>
      </c>
      <c r="Q112" s="322" t="s">
        <v>214</v>
      </c>
      <c r="R112" s="160" t="s">
        <v>373</v>
      </c>
    </row>
    <row r="113" spans="1:18" ht="22.5" customHeight="1">
      <c r="A113" s="35">
        <f t="shared" si="5"/>
        <v>0</v>
      </c>
      <c r="B113" s="33">
        <f t="shared" si="6"/>
        <v>0</v>
      </c>
      <c r="C113" s="60">
        <f t="shared" si="7"/>
        <v>900000</v>
      </c>
      <c r="D113" s="30">
        <v>900000</v>
      </c>
      <c r="E113" s="60"/>
      <c r="F113" s="33">
        <f t="shared" si="8"/>
        <v>900000</v>
      </c>
      <c r="G113" s="149">
        <v>900000</v>
      </c>
      <c r="H113" s="30"/>
      <c r="I113" s="33">
        <f t="shared" si="9"/>
        <v>900000</v>
      </c>
      <c r="J113" s="146"/>
      <c r="K113" s="275"/>
      <c r="L113" s="149">
        <v>900000</v>
      </c>
      <c r="M113" s="95">
        <v>91</v>
      </c>
      <c r="N113" s="47">
        <v>30</v>
      </c>
      <c r="O113" s="96">
        <v>10</v>
      </c>
      <c r="P113" s="84" t="s">
        <v>374</v>
      </c>
      <c r="Q113" s="314" t="s">
        <v>82</v>
      </c>
      <c r="R113" s="156" t="s">
        <v>374</v>
      </c>
    </row>
    <row r="114" spans="1:18" ht="22.5" customHeight="1">
      <c r="A114" s="35">
        <f t="shared" si="5"/>
        <v>0</v>
      </c>
      <c r="B114" s="33">
        <f t="shared" si="6"/>
        <v>0</v>
      </c>
      <c r="C114" s="60">
        <f t="shared" si="7"/>
        <v>900000</v>
      </c>
      <c r="D114" s="30">
        <v>900000</v>
      </c>
      <c r="E114" s="60"/>
      <c r="F114" s="33">
        <f t="shared" si="8"/>
        <v>900000</v>
      </c>
      <c r="G114" s="149">
        <v>900000</v>
      </c>
      <c r="H114" s="30"/>
      <c r="I114" s="33">
        <f t="shared" si="9"/>
        <v>900000</v>
      </c>
      <c r="J114" s="146"/>
      <c r="K114" s="275"/>
      <c r="L114" s="149">
        <v>900000</v>
      </c>
      <c r="M114" s="95">
        <v>92</v>
      </c>
      <c r="N114" s="47">
        <v>30</v>
      </c>
      <c r="O114" s="96">
        <v>10</v>
      </c>
      <c r="P114" s="84" t="s">
        <v>375</v>
      </c>
      <c r="Q114" s="315" t="s">
        <v>83</v>
      </c>
      <c r="R114" s="156" t="s">
        <v>375</v>
      </c>
    </row>
    <row r="115" spans="1:18" ht="27.75" customHeight="1">
      <c r="A115" s="35">
        <f t="shared" si="5"/>
        <v>0</v>
      </c>
      <c r="B115" s="33">
        <f t="shared" si="6"/>
        <v>0</v>
      </c>
      <c r="C115" s="60">
        <f t="shared" si="7"/>
        <v>700000</v>
      </c>
      <c r="D115" s="30">
        <v>700000</v>
      </c>
      <c r="E115" s="60"/>
      <c r="F115" s="33">
        <f t="shared" si="8"/>
        <v>700000</v>
      </c>
      <c r="G115" s="149">
        <v>700000</v>
      </c>
      <c r="H115" s="30"/>
      <c r="I115" s="33">
        <f t="shared" si="9"/>
        <v>700000</v>
      </c>
      <c r="J115" s="146"/>
      <c r="K115" s="272"/>
      <c r="L115" s="149">
        <v>700000</v>
      </c>
      <c r="M115" s="95">
        <v>94</v>
      </c>
      <c r="N115" s="47">
        <v>30</v>
      </c>
      <c r="O115" s="96">
        <v>10</v>
      </c>
      <c r="P115" s="84" t="s">
        <v>376</v>
      </c>
      <c r="Q115" s="315" t="s">
        <v>84</v>
      </c>
      <c r="R115" s="156" t="s">
        <v>376</v>
      </c>
    </row>
    <row r="116" spans="1:18" ht="20.25" customHeight="1" thickBot="1">
      <c r="A116" s="68">
        <f t="shared" si="5"/>
        <v>1.25</v>
      </c>
      <c r="B116" s="37">
        <f t="shared" si="6"/>
        <v>0</v>
      </c>
      <c r="C116" s="70">
        <f t="shared" si="7"/>
        <v>99998.75</v>
      </c>
      <c r="D116" s="31">
        <v>99998.75</v>
      </c>
      <c r="E116" s="70"/>
      <c r="F116" s="37">
        <f t="shared" si="8"/>
        <v>99998.75</v>
      </c>
      <c r="G116" s="242">
        <v>99998.75</v>
      </c>
      <c r="H116" s="31"/>
      <c r="I116" s="37">
        <f t="shared" si="9"/>
        <v>100000</v>
      </c>
      <c r="J116" s="147"/>
      <c r="K116" s="267"/>
      <c r="L116" s="242">
        <v>100000</v>
      </c>
      <c r="M116" s="97">
        <v>95</v>
      </c>
      <c r="N116" s="48">
        <v>30</v>
      </c>
      <c r="O116" s="98">
        <v>10</v>
      </c>
      <c r="P116" s="299" t="s">
        <v>377</v>
      </c>
      <c r="Q116" s="323" t="s">
        <v>85</v>
      </c>
      <c r="R116" s="156" t="s">
        <v>377</v>
      </c>
    </row>
    <row r="117" spans="1:18" ht="24.75" customHeight="1">
      <c r="A117" s="34">
        <f t="shared" si="5"/>
        <v>24997.900000000023</v>
      </c>
      <c r="B117" s="36">
        <f t="shared" si="6"/>
        <v>393751.57999999996</v>
      </c>
      <c r="C117" s="71">
        <f t="shared" si="7"/>
        <v>131250.52</v>
      </c>
      <c r="D117" s="36">
        <v>131250.52</v>
      </c>
      <c r="E117" s="71"/>
      <c r="F117" s="36">
        <f t="shared" si="8"/>
        <v>525002.1</v>
      </c>
      <c r="G117" s="295">
        <v>525002.1</v>
      </c>
      <c r="H117" s="32"/>
      <c r="I117" s="36">
        <f t="shared" si="9"/>
        <v>550000</v>
      </c>
      <c r="J117" s="233"/>
      <c r="K117" s="268">
        <v>-50000</v>
      </c>
      <c r="L117" s="243">
        <v>600000</v>
      </c>
      <c r="M117" s="99">
        <v>96</v>
      </c>
      <c r="N117" s="49">
        <v>30</v>
      </c>
      <c r="O117" s="100">
        <v>10</v>
      </c>
      <c r="P117" s="302" t="s">
        <v>378</v>
      </c>
      <c r="Q117" s="324" t="s">
        <v>137</v>
      </c>
      <c r="R117" s="156" t="s">
        <v>378</v>
      </c>
    </row>
    <row r="118" spans="1:18" ht="16.5" customHeight="1">
      <c r="A118" s="35">
        <f t="shared" si="5"/>
        <v>40000</v>
      </c>
      <c r="B118" s="33">
        <f t="shared" si="6"/>
        <v>0</v>
      </c>
      <c r="C118" s="60">
        <f t="shared" si="7"/>
        <v>0</v>
      </c>
      <c r="D118" s="33"/>
      <c r="E118" s="60"/>
      <c r="F118" s="33">
        <f t="shared" si="8"/>
        <v>0</v>
      </c>
      <c r="G118" s="196"/>
      <c r="H118" s="30"/>
      <c r="I118" s="33">
        <f t="shared" si="9"/>
        <v>40000</v>
      </c>
      <c r="J118" s="146"/>
      <c r="K118" s="262"/>
      <c r="L118" s="149">
        <v>40000</v>
      </c>
      <c r="M118" s="95">
        <v>97</v>
      </c>
      <c r="N118" s="47">
        <v>30</v>
      </c>
      <c r="O118" s="96">
        <v>10</v>
      </c>
      <c r="P118" s="84" t="s">
        <v>379</v>
      </c>
      <c r="Q118" s="315" t="s">
        <v>138</v>
      </c>
      <c r="R118" s="156" t="s">
        <v>379</v>
      </c>
    </row>
    <row r="119" spans="1:18" ht="22.5" customHeight="1">
      <c r="A119" s="35">
        <f t="shared" si="5"/>
        <v>1640</v>
      </c>
      <c r="B119" s="33">
        <f t="shared" si="6"/>
        <v>254400.2</v>
      </c>
      <c r="C119" s="60">
        <f t="shared" si="7"/>
        <v>76392.8</v>
      </c>
      <c r="D119" s="33">
        <v>76392.8</v>
      </c>
      <c r="E119" s="60"/>
      <c r="F119" s="33">
        <f t="shared" si="8"/>
        <v>330793</v>
      </c>
      <c r="G119" s="196">
        <v>148360</v>
      </c>
      <c r="H119" s="30">
        <v>182433</v>
      </c>
      <c r="I119" s="33">
        <f t="shared" si="9"/>
        <v>332433</v>
      </c>
      <c r="J119" s="146">
        <v>182433</v>
      </c>
      <c r="K119" s="262"/>
      <c r="L119" s="149">
        <v>150000</v>
      </c>
      <c r="M119" s="95">
        <v>98</v>
      </c>
      <c r="N119" s="47">
        <v>30</v>
      </c>
      <c r="O119" s="96">
        <v>10</v>
      </c>
      <c r="P119" s="84" t="s">
        <v>380</v>
      </c>
      <c r="Q119" s="315" t="s">
        <v>86</v>
      </c>
      <c r="R119" s="156" t="s">
        <v>380</v>
      </c>
    </row>
    <row r="120" spans="1:18" ht="23.25" customHeight="1" thickBot="1">
      <c r="A120" s="35">
        <f t="shared" si="5"/>
        <v>0</v>
      </c>
      <c r="B120" s="33">
        <f t="shared" si="6"/>
        <v>0</v>
      </c>
      <c r="C120" s="60">
        <f t="shared" si="7"/>
        <v>0</v>
      </c>
      <c r="D120" s="33"/>
      <c r="E120" s="60"/>
      <c r="F120" s="33">
        <f t="shared" si="8"/>
        <v>0</v>
      </c>
      <c r="G120" s="196"/>
      <c r="H120" s="30"/>
      <c r="I120" s="33">
        <f t="shared" si="9"/>
        <v>0</v>
      </c>
      <c r="J120" s="146"/>
      <c r="K120" s="265">
        <v>-50000</v>
      </c>
      <c r="L120" s="149">
        <v>50000</v>
      </c>
      <c r="M120" s="95">
        <v>99</v>
      </c>
      <c r="N120" s="47">
        <v>30</v>
      </c>
      <c r="O120" s="96">
        <v>10</v>
      </c>
      <c r="P120" s="84" t="s">
        <v>381</v>
      </c>
      <c r="Q120" s="315" t="s">
        <v>139</v>
      </c>
      <c r="R120" s="156" t="s">
        <v>381</v>
      </c>
    </row>
    <row r="121" spans="1:18" ht="31.5" customHeight="1">
      <c r="A121" s="35">
        <f t="shared" si="5"/>
        <v>0</v>
      </c>
      <c r="B121" s="33">
        <f t="shared" si="6"/>
        <v>0</v>
      </c>
      <c r="C121" s="60">
        <f t="shared" si="7"/>
        <v>0</v>
      </c>
      <c r="D121" s="33"/>
      <c r="E121" s="60"/>
      <c r="F121" s="33">
        <f t="shared" si="8"/>
        <v>0</v>
      </c>
      <c r="G121" s="196"/>
      <c r="H121" s="30"/>
      <c r="I121" s="33">
        <f t="shared" si="9"/>
        <v>0</v>
      </c>
      <c r="J121" s="146"/>
      <c r="K121" s="272"/>
      <c r="L121" s="149"/>
      <c r="M121" s="95">
        <v>10</v>
      </c>
      <c r="N121" s="47">
        <v>40</v>
      </c>
      <c r="O121" s="96">
        <v>10</v>
      </c>
      <c r="P121" s="87" t="s">
        <v>382</v>
      </c>
      <c r="Q121" s="322" t="s">
        <v>215</v>
      </c>
      <c r="R121" s="160" t="s">
        <v>382</v>
      </c>
    </row>
    <row r="122" spans="1:18" ht="16.5" customHeight="1">
      <c r="A122" s="35">
        <f t="shared" si="5"/>
        <v>0</v>
      </c>
      <c r="B122" s="33">
        <f t="shared" si="6"/>
        <v>0</v>
      </c>
      <c r="C122" s="60">
        <f t="shared" si="7"/>
        <v>0</v>
      </c>
      <c r="D122" s="33"/>
      <c r="E122" s="60"/>
      <c r="F122" s="33">
        <f t="shared" si="8"/>
        <v>0</v>
      </c>
      <c r="G122" s="196"/>
      <c r="H122" s="30"/>
      <c r="I122" s="33">
        <f t="shared" si="9"/>
        <v>0</v>
      </c>
      <c r="J122" s="146"/>
      <c r="K122" s="272"/>
      <c r="L122" s="149"/>
      <c r="M122" s="95">
        <v>11</v>
      </c>
      <c r="N122" s="47">
        <v>40</v>
      </c>
      <c r="O122" s="96">
        <v>10</v>
      </c>
      <c r="P122" s="64"/>
      <c r="Q122" s="75"/>
      <c r="R122" s="161"/>
    </row>
    <row r="123" spans="1:18" ht="29.25" customHeight="1" thickBot="1">
      <c r="A123" s="35">
        <f t="shared" si="5"/>
        <v>8.030000001192093</v>
      </c>
      <c r="B123" s="33">
        <f t="shared" si="6"/>
        <v>0</v>
      </c>
      <c r="C123" s="60">
        <f t="shared" si="7"/>
        <v>28132381.97</v>
      </c>
      <c r="D123" s="33">
        <v>28132381.97</v>
      </c>
      <c r="E123" s="60"/>
      <c r="F123" s="33">
        <f t="shared" si="8"/>
        <v>28132381.97</v>
      </c>
      <c r="G123" s="260">
        <v>28132381.97</v>
      </c>
      <c r="H123" s="41"/>
      <c r="I123" s="33">
        <f t="shared" si="9"/>
        <v>28132390</v>
      </c>
      <c r="J123" s="234"/>
      <c r="K123" s="280"/>
      <c r="L123" s="244">
        <v>28132390</v>
      </c>
      <c r="M123" s="103">
        <v>11</v>
      </c>
      <c r="N123" s="50">
        <v>50</v>
      </c>
      <c r="O123" s="104">
        <v>10</v>
      </c>
      <c r="P123" s="85" t="s">
        <v>383</v>
      </c>
      <c r="Q123" s="79" t="s">
        <v>384</v>
      </c>
      <c r="R123" s="157" t="s">
        <v>383</v>
      </c>
    </row>
    <row r="124" spans="1:19" ht="59.25" customHeight="1" thickBot="1">
      <c r="A124" s="122">
        <f aca="true" t="shared" si="10" ref="A124:K124">SUM(A6:A123)</f>
        <v>4543417.829999995</v>
      </c>
      <c r="B124" s="122">
        <f t="shared" si="10"/>
        <v>2338803.5100000002</v>
      </c>
      <c r="C124" s="122">
        <f t="shared" si="10"/>
        <v>218487479.90000004</v>
      </c>
      <c r="D124" s="122">
        <f t="shared" si="10"/>
        <v>218487479.90000004</v>
      </c>
      <c r="E124" s="194">
        <f t="shared" si="10"/>
        <v>0</v>
      </c>
      <c r="F124" s="122">
        <f t="shared" si="10"/>
        <v>220826283.41000003</v>
      </c>
      <c r="G124" s="195">
        <f>SUM(G6:G123)</f>
        <v>219587650.17000002</v>
      </c>
      <c r="H124" s="122">
        <f t="shared" si="10"/>
        <v>1295991.24</v>
      </c>
      <c r="I124" s="122">
        <f t="shared" si="10"/>
        <v>225369701.24</v>
      </c>
      <c r="J124" s="194">
        <f t="shared" si="10"/>
        <v>1295991.24</v>
      </c>
      <c r="K124" s="206">
        <f t="shared" si="10"/>
        <v>0</v>
      </c>
      <c r="L124" s="195">
        <f>SUM(L6:L123)</f>
        <v>224073710</v>
      </c>
      <c r="M124" s="105"/>
      <c r="N124" s="51"/>
      <c r="O124" s="106"/>
      <c r="P124" s="121" t="s">
        <v>485</v>
      </c>
      <c r="Q124" s="120" t="s">
        <v>179</v>
      </c>
      <c r="R124" s="162" t="s">
        <v>549</v>
      </c>
      <c r="S124" s="325"/>
    </row>
    <row r="125" spans="1:18" ht="33" customHeight="1">
      <c r="A125" s="35">
        <f t="shared" si="5"/>
        <v>0</v>
      </c>
      <c r="B125" s="33">
        <f t="shared" si="6"/>
        <v>0</v>
      </c>
      <c r="C125" s="60">
        <f t="shared" si="7"/>
        <v>0</v>
      </c>
      <c r="D125" s="36"/>
      <c r="E125" s="60"/>
      <c r="F125" s="36">
        <f t="shared" si="8"/>
        <v>0</v>
      </c>
      <c r="G125" s="73"/>
      <c r="H125" s="32"/>
      <c r="I125" s="36">
        <f aca="true" t="shared" si="11" ref="I125:I131">L125+K125+J125</f>
        <v>0</v>
      </c>
      <c r="J125" s="233"/>
      <c r="K125" s="281"/>
      <c r="L125" s="245"/>
      <c r="M125" s="99"/>
      <c r="N125" s="49"/>
      <c r="O125" s="100"/>
      <c r="P125" s="87" t="s">
        <v>385</v>
      </c>
      <c r="Q125" s="322" t="s">
        <v>180</v>
      </c>
      <c r="R125" s="160" t="s">
        <v>385</v>
      </c>
    </row>
    <row r="126" spans="1:18" ht="16.5" customHeight="1">
      <c r="A126" s="35">
        <f t="shared" si="5"/>
        <v>0</v>
      </c>
      <c r="B126" s="33">
        <f t="shared" si="6"/>
        <v>0</v>
      </c>
      <c r="C126" s="60">
        <f t="shared" si="7"/>
        <v>0</v>
      </c>
      <c r="D126" s="33"/>
      <c r="E126" s="60"/>
      <c r="F126" s="33">
        <f t="shared" si="8"/>
        <v>0</v>
      </c>
      <c r="G126" s="60"/>
      <c r="H126" s="30"/>
      <c r="I126" s="33">
        <f t="shared" si="11"/>
        <v>0</v>
      </c>
      <c r="J126" s="146"/>
      <c r="K126" s="272"/>
      <c r="L126" s="246"/>
      <c r="M126" s="95"/>
      <c r="N126" s="47"/>
      <c r="O126" s="96"/>
      <c r="P126" s="87" t="s">
        <v>386</v>
      </c>
      <c r="Q126" s="314" t="s">
        <v>216</v>
      </c>
      <c r="R126" s="160" t="s">
        <v>386</v>
      </c>
    </row>
    <row r="127" spans="1:18" ht="20.25" customHeight="1">
      <c r="A127" s="35">
        <f t="shared" si="5"/>
        <v>0</v>
      </c>
      <c r="B127" s="33">
        <f t="shared" si="6"/>
        <v>0</v>
      </c>
      <c r="C127" s="60">
        <f t="shared" si="7"/>
        <v>0</v>
      </c>
      <c r="D127" s="33"/>
      <c r="E127" s="60"/>
      <c r="F127" s="33">
        <f t="shared" si="8"/>
        <v>0</v>
      </c>
      <c r="G127" s="60"/>
      <c r="H127" s="30"/>
      <c r="I127" s="33">
        <f t="shared" si="11"/>
        <v>0</v>
      </c>
      <c r="J127" s="146"/>
      <c r="K127" s="272"/>
      <c r="L127" s="246"/>
      <c r="M127" s="95"/>
      <c r="N127" s="47"/>
      <c r="O127" s="96"/>
      <c r="P127" s="84"/>
      <c r="Q127" s="75"/>
      <c r="R127" s="156"/>
    </row>
    <row r="128" spans="1:18" ht="25.5" customHeight="1">
      <c r="A128" s="35">
        <f t="shared" si="5"/>
        <v>0</v>
      </c>
      <c r="B128" s="33">
        <f t="shared" si="6"/>
        <v>0</v>
      </c>
      <c r="C128" s="60">
        <f t="shared" si="7"/>
        <v>800000</v>
      </c>
      <c r="D128" s="33">
        <v>800000</v>
      </c>
      <c r="E128" s="60"/>
      <c r="F128" s="33">
        <f t="shared" si="8"/>
        <v>800000</v>
      </c>
      <c r="G128" s="60">
        <v>800000</v>
      </c>
      <c r="H128" s="30"/>
      <c r="I128" s="33">
        <f t="shared" si="11"/>
        <v>800000</v>
      </c>
      <c r="J128" s="146"/>
      <c r="K128" s="277"/>
      <c r="L128" s="149">
        <v>800000</v>
      </c>
      <c r="M128" s="95">
        <v>11</v>
      </c>
      <c r="N128" s="47">
        <v>10</v>
      </c>
      <c r="O128" s="96">
        <v>20</v>
      </c>
      <c r="P128" s="84" t="s">
        <v>387</v>
      </c>
      <c r="Q128" s="75" t="s">
        <v>140</v>
      </c>
      <c r="R128" s="156" t="s">
        <v>387</v>
      </c>
    </row>
    <row r="129" spans="1:18" ht="22.5" customHeight="1">
      <c r="A129" s="35">
        <f t="shared" si="5"/>
        <v>100</v>
      </c>
      <c r="B129" s="33">
        <f t="shared" si="6"/>
        <v>0</v>
      </c>
      <c r="C129" s="60">
        <f t="shared" si="7"/>
        <v>0</v>
      </c>
      <c r="D129" s="33"/>
      <c r="E129" s="60"/>
      <c r="F129" s="33">
        <f t="shared" si="8"/>
        <v>0</v>
      </c>
      <c r="G129" s="60"/>
      <c r="H129" s="30"/>
      <c r="I129" s="33">
        <f t="shared" si="11"/>
        <v>100</v>
      </c>
      <c r="J129" s="146"/>
      <c r="K129" s="265"/>
      <c r="L129" s="149">
        <v>100</v>
      </c>
      <c r="M129" s="95">
        <v>12</v>
      </c>
      <c r="N129" s="47">
        <v>10</v>
      </c>
      <c r="O129" s="96">
        <v>20</v>
      </c>
      <c r="P129" s="84" t="s">
        <v>388</v>
      </c>
      <c r="Q129" s="75" t="s">
        <v>141</v>
      </c>
      <c r="R129" s="156" t="s">
        <v>388</v>
      </c>
    </row>
    <row r="130" spans="1:18" ht="20.25" customHeight="1">
      <c r="A130" s="35">
        <f t="shared" si="5"/>
        <v>100</v>
      </c>
      <c r="B130" s="33">
        <f t="shared" si="6"/>
        <v>0</v>
      </c>
      <c r="C130" s="60">
        <f t="shared" si="7"/>
        <v>0</v>
      </c>
      <c r="D130" s="33"/>
      <c r="E130" s="60"/>
      <c r="F130" s="33">
        <f t="shared" si="8"/>
        <v>0</v>
      </c>
      <c r="G130" s="60"/>
      <c r="H130" s="30"/>
      <c r="I130" s="33">
        <f t="shared" si="11"/>
        <v>100</v>
      </c>
      <c r="J130" s="146"/>
      <c r="K130" s="277"/>
      <c r="L130" s="149">
        <v>100</v>
      </c>
      <c r="M130" s="95">
        <v>13</v>
      </c>
      <c r="N130" s="47">
        <v>10</v>
      </c>
      <c r="O130" s="96">
        <v>20</v>
      </c>
      <c r="P130" s="84" t="s">
        <v>389</v>
      </c>
      <c r="Q130" s="75" t="s">
        <v>142</v>
      </c>
      <c r="R130" s="156" t="s">
        <v>389</v>
      </c>
    </row>
    <row r="131" spans="1:18" ht="16.5" customHeight="1">
      <c r="A131" s="35">
        <f t="shared" si="5"/>
        <v>100</v>
      </c>
      <c r="B131" s="33">
        <f t="shared" si="6"/>
        <v>0</v>
      </c>
      <c r="C131" s="60">
        <f t="shared" si="7"/>
        <v>0</v>
      </c>
      <c r="D131" s="33"/>
      <c r="E131" s="60"/>
      <c r="F131" s="33">
        <f t="shared" si="8"/>
        <v>0</v>
      </c>
      <c r="G131" s="60"/>
      <c r="H131" s="30"/>
      <c r="I131" s="33">
        <f t="shared" si="11"/>
        <v>100</v>
      </c>
      <c r="J131" s="146"/>
      <c r="K131" s="262"/>
      <c r="L131" s="149">
        <v>100</v>
      </c>
      <c r="M131" s="95">
        <v>14</v>
      </c>
      <c r="N131" s="47">
        <v>10</v>
      </c>
      <c r="O131" s="96">
        <v>20</v>
      </c>
      <c r="P131" s="84" t="s">
        <v>390</v>
      </c>
      <c r="Q131" s="75" t="s">
        <v>143</v>
      </c>
      <c r="R131" s="156" t="s">
        <v>390</v>
      </c>
    </row>
    <row r="132" spans="1:18" ht="16.5" customHeight="1">
      <c r="A132" s="35">
        <f t="shared" si="5"/>
        <v>90</v>
      </c>
      <c r="B132" s="33">
        <f t="shared" si="6"/>
        <v>0</v>
      </c>
      <c r="C132" s="60">
        <f t="shared" si="7"/>
        <v>149910</v>
      </c>
      <c r="D132" s="33">
        <v>149910</v>
      </c>
      <c r="E132" s="60"/>
      <c r="F132" s="33">
        <f t="shared" si="8"/>
        <v>149910</v>
      </c>
      <c r="G132" s="60">
        <v>149910</v>
      </c>
      <c r="H132" s="30"/>
      <c r="I132" s="33">
        <f aca="true" t="shared" si="12" ref="I132:I194">L132+K132+J132</f>
        <v>150000</v>
      </c>
      <c r="J132" s="146"/>
      <c r="K132" s="265"/>
      <c r="L132" s="149">
        <v>150000</v>
      </c>
      <c r="M132" s="95">
        <v>21</v>
      </c>
      <c r="N132" s="47">
        <v>10</v>
      </c>
      <c r="O132" s="96">
        <v>20</v>
      </c>
      <c r="P132" s="84" t="s">
        <v>391</v>
      </c>
      <c r="Q132" s="78" t="s">
        <v>144</v>
      </c>
      <c r="R132" s="156" t="s">
        <v>391</v>
      </c>
    </row>
    <row r="133" spans="1:19" ht="16.5" customHeight="1">
      <c r="A133" s="311">
        <f>I133-F133</f>
        <v>186868</v>
      </c>
      <c r="B133" s="312">
        <f>F133-C133</f>
        <v>49932</v>
      </c>
      <c r="C133" s="60">
        <f>E133+D133</f>
        <v>0</v>
      </c>
      <c r="D133" s="33"/>
      <c r="E133" s="60"/>
      <c r="F133" s="33">
        <f>H133+G133-136800</f>
        <v>49932</v>
      </c>
      <c r="G133" s="60">
        <v>49932</v>
      </c>
      <c r="H133" s="30">
        <v>136800</v>
      </c>
      <c r="I133" s="33">
        <f t="shared" si="12"/>
        <v>236800</v>
      </c>
      <c r="J133" s="146">
        <v>136800</v>
      </c>
      <c r="K133" s="265"/>
      <c r="L133" s="149">
        <v>100000</v>
      </c>
      <c r="M133" s="95">
        <v>22</v>
      </c>
      <c r="N133" s="47">
        <v>10</v>
      </c>
      <c r="O133" s="96">
        <v>20</v>
      </c>
      <c r="P133" s="84" t="s">
        <v>392</v>
      </c>
      <c r="Q133" s="78" t="s">
        <v>145</v>
      </c>
      <c r="R133" s="317" t="s">
        <v>392</v>
      </c>
      <c r="S133" s="320"/>
    </row>
    <row r="134" spans="1:18" ht="20.25" customHeight="1">
      <c r="A134" s="35">
        <f aca="true" t="shared" si="13" ref="A134:A197">I134-F134</f>
        <v>40700</v>
      </c>
      <c r="B134" s="33">
        <f aca="true" t="shared" si="14" ref="B134:B197">F134-C134</f>
        <v>0</v>
      </c>
      <c r="C134" s="38">
        <v>9300</v>
      </c>
      <c r="D134" s="33">
        <v>9300</v>
      </c>
      <c r="E134" s="60"/>
      <c r="F134" s="33">
        <f aca="true" t="shared" si="15" ref="F134:F197">H134+G134</f>
        <v>9300</v>
      </c>
      <c r="G134" s="60">
        <v>9300</v>
      </c>
      <c r="H134" s="30"/>
      <c r="I134" s="33">
        <f t="shared" si="12"/>
        <v>50000</v>
      </c>
      <c r="J134" s="146"/>
      <c r="K134" s="262"/>
      <c r="L134" s="149">
        <v>50000</v>
      </c>
      <c r="M134" s="95">
        <v>23</v>
      </c>
      <c r="N134" s="47">
        <v>10</v>
      </c>
      <c r="O134" s="96">
        <v>20</v>
      </c>
      <c r="P134" s="84" t="s">
        <v>393</v>
      </c>
      <c r="Q134" s="78" t="s">
        <v>92</v>
      </c>
      <c r="R134" s="156" t="s">
        <v>393</v>
      </c>
    </row>
    <row r="135" spans="1:18" ht="22.5" customHeight="1">
      <c r="A135" s="35">
        <f t="shared" si="13"/>
        <v>1032</v>
      </c>
      <c r="B135" s="33">
        <f>F135-C135</f>
        <v>0</v>
      </c>
      <c r="C135" s="60">
        <f aca="true" t="shared" si="16" ref="C135:C197">E135+D135</f>
        <v>58968</v>
      </c>
      <c r="D135" s="33">
        <v>58968</v>
      </c>
      <c r="E135" s="60"/>
      <c r="F135" s="33">
        <f t="shared" si="15"/>
        <v>58968</v>
      </c>
      <c r="G135" s="60">
        <v>58968</v>
      </c>
      <c r="H135" s="30"/>
      <c r="I135" s="33">
        <f t="shared" si="12"/>
        <v>60000</v>
      </c>
      <c r="J135" s="146"/>
      <c r="K135" s="277"/>
      <c r="L135" s="149">
        <v>60000</v>
      </c>
      <c r="M135" s="95">
        <v>24</v>
      </c>
      <c r="N135" s="47">
        <v>10</v>
      </c>
      <c r="O135" s="96">
        <v>20</v>
      </c>
      <c r="P135" s="84" t="s">
        <v>394</v>
      </c>
      <c r="Q135" s="78" t="s">
        <v>93</v>
      </c>
      <c r="R135" s="156" t="s">
        <v>394</v>
      </c>
    </row>
    <row r="136" spans="1:18" ht="18" customHeight="1">
      <c r="A136" s="35">
        <f t="shared" si="13"/>
        <v>50934.119999999995</v>
      </c>
      <c r="B136" s="33">
        <f t="shared" si="14"/>
        <v>0</v>
      </c>
      <c r="C136" s="60">
        <f t="shared" si="16"/>
        <v>749065.88</v>
      </c>
      <c r="D136" s="33">
        <v>749065.88</v>
      </c>
      <c r="E136" s="60"/>
      <c r="F136" s="33">
        <f t="shared" si="15"/>
        <v>749065.88</v>
      </c>
      <c r="G136" s="60">
        <v>749065.88</v>
      </c>
      <c r="H136" s="30"/>
      <c r="I136" s="33">
        <f t="shared" si="12"/>
        <v>800000</v>
      </c>
      <c r="J136" s="146"/>
      <c r="K136" s="265"/>
      <c r="L136" s="149">
        <v>800000</v>
      </c>
      <c r="M136" s="95">
        <v>27</v>
      </c>
      <c r="N136" s="47">
        <v>10</v>
      </c>
      <c r="O136" s="96">
        <v>20</v>
      </c>
      <c r="P136" s="84" t="s">
        <v>395</v>
      </c>
      <c r="Q136" s="75" t="s">
        <v>94</v>
      </c>
      <c r="R136" s="156" t="s">
        <v>395</v>
      </c>
    </row>
    <row r="137" spans="1:18" ht="27" customHeight="1">
      <c r="A137" s="35">
        <f t="shared" si="13"/>
        <v>0</v>
      </c>
      <c r="B137" s="33">
        <f t="shared" si="14"/>
        <v>0</v>
      </c>
      <c r="C137" s="60">
        <f t="shared" si="16"/>
        <v>0</v>
      </c>
      <c r="D137" s="33"/>
      <c r="E137" s="60"/>
      <c r="F137" s="33">
        <f t="shared" si="15"/>
        <v>0</v>
      </c>
      <c r="G137" s="60"/>
      <c r="H137" s="30"/>
      <c r="I137" s="33">
        <f t="shared" si="12"/>
        <v>0</v>
      </c>
      <c r="J137" s="146"/>
      <c r="K137" s="277"/>
      <c r="L137" s="247"/>
      <c r="M137" s="95"/>
      <c r="N137" s="47"/>
      <c r="O137" s="96"/>
      <c r="P137" s="87" t="s">
        <v>396</v>
      </c>
      <c r="Q137" s="315" t="s">
        <v>181</v>
      </c>
      <c r="R137" s="160" t="s">
        <v>396</v>
      </c>
    </row>
    <row r="138" spans="1:18" ht="21" customHeight="1">
      <c r="A138" s="35">
        <f t="shared" si="13"/>
        <v>0</v>
      </c>
      <c r="B138" s="33">
        <f t="shared" si="14"/>
        <v>0</v>
      </c>
      <c r="C138" s="60">
        <f t="shared" si="16"/>
        <v>0</v>
      </c>
      <c r="D138" s="33"/>
      <c r="E138" s="60"/>
      <c r="F138" s="33">
        <f t="shared" si="15"/>
        <v>0</v>
      </c>
      <c r="G138" s="60"/>
      <c r="H138" s="30"/>
      <c r="I138" s="33">
        <f t="shared" si="12"/>
        <v>0</v>
      </c>
      <c r="J138" s="146"/>
      <c r="K138" s="272"/>
      <c r="L138" s="246"/>
      <c r="M138" s="95">
        <v>10</v>
      </c>
      <c r="N138" s="47">
        <v>20</v>
      </c>
      <c r="O138" s="96">
        <v>20</v>
      </c>
      <c r="P138" s="87" t="s">
        <v>397</v>
      </c>
      <c r="Q138" s="314" t="s">
        <v>217</v>
      </c>
      <c r="R138" s="160" t="s">
        <v>397</v>
      </c>
    </row>
    <row r="139" spans="1:18" ht="16.5" customHeight="1">
      <c r="A139" s="35">
        <f t="shared" si="13"/>
        <v>46000</v>
      </c>
      <c r="B139" s="33">
        <f>F139-C139</f>
        <v>1109500</v>
      </c>
      <c r="C139" s="60">
        <f t="shared" si="16"/>
        <v>802500</v>
      </c>
      <c r="D139" s="33">
        <v>802500</v>
      </c>
      <c r="E139" s="60"/>
      <c r="F139" s="33">
        <f t="shared" si="15"/>
        <v>1912000</v>
      </c>
      <c r="G139" s="60">
        <v>1214000</v>
      </c>
      <c r="H139" s="30">
        <v>698000</v>
      </c>
      <c r="I139" s="33">
        <f>L139+K139+J139</f>
        <v>1958000</v>
      </c>
      <c r="J139" s="146">
        <v>698000</v>
      </c>
      <c r="K139" s="262">
        <f>-840000+300000</f>
        <v>-540000</v>
      </c>
      <c r="L139" s="149">
        <v>1800000</v>
      </c>
      <c r="M139" s="95">
        <v>11</v>
      </c>
      <c r="N139" s="47">
        <v>20</v>
      </c>
      <c r="O139" s="96">
        <v>20</v>
      </c>
      <c r="P139" s="84" t="s">
        <v>398</v>
      </c>
      <c r="Q139" s="315" t="s">
        <v>146</v>
      </c>
      <c r="R139" s="156" t="s">
        <v>398</v>
      </c>
    </row>
    <row r="140" spans="1:18" ht="16.5" customHeight="1">
      <c r="A140" s="35">
        <f t="shared" si="13"/>
        <v>0</v>
      </c>
      <c r="B140" s="33">
        <f t="shared" si="14"/>
        <v>0</v>
      </c>
      <c r="C140" s="60">
        <f t="shared" si="16"/>
        <v>10000</v>
      </c>
      <c r="D140" s="33">
        <v>10000</v>
      </c>
      <c r="E140" s="60"/>
      <c r="F140" s="33">
        <f t="shared" si="15"/>
        <v>10000</v>
      </c>
      <c r="G140" s="60">
        <v>10000</v>
      </c>
      <c r="H140" s="30"/>
      <c r="I140" s="33">
        <f t="shared" si="12"/>
        <v>10000</v>
      </c>
      <c r="J140" s="146"/>
      <c r="K140" s="264"/>
      <c r="L140" s="149">
        <v>10000</v>
      </c>
      <c r="M140" s="95">
        <v>12</v>
      </c>
      <c r="N140" s="47">
        <v>20</v>
      </c>
      <c r="O140" s="96">
        <v>20</v>
      </c>
      <c r="P140" s="84" t="s">
        <v>399</v>
      </c>
      <c r="Q140" s="315" t="s">
        <v>147</v>
      </c>
      <c r="R140" s="156" t="s">
        <v>399</v>
      </c>
    </row>
    <row r="141" spans="1:18" ht="26.25" customHeight="1">
      <c r="A141" s="35">
        <f t="shared" si="13"/>
        <v>0</v>
      </c>
      <c r="B141" s="33">
        <f t="shared" si="14"/>
        <v>0</v>
      </c>
      <c r="C141" s="60">
        <f t="shared" si="16"/>
        <v>0</v>
      </c>
      <c r="D141" s="33"/>
      <c r="E141" s="60"/>
      <c r="F141" s="33">
        <f t="shared" si="15"/>
        <v>0</v>
      </c>
      <c r="G141" s="60"/>
      <c r="H141" s="30"/>
      <c r="I141" s="33">
        <f t="shared" si="12"/>
        <v>0</v>
      </c>
      <c r="J141" s="146"/>
      <c r="K141" s="264"/>
      <c r="L141" s="149"/>
      <c r="M141" s="95">
        <v>20</v>
      </c>
      <c r="N141" s="47">
        <v>20</v>
      </c>
      <c r="O141" s="96">
        <v>20</v>
      </c>
      <c r="P141" s="87" t="s">
        <v>400</v>
      </c>
      <c r="Q141" s="314" t="s">
        <v>218</v>
      </c>
      <c r="R141" s="160" t="s">
        <v>400</v>
      </c>
    </row>
    <row r="142" spans="1:18" ht="23.25" customHeight="1">
      <c r="A142" s="35">
        <f t="shared" si="13"/>
        <v>20000</v>
      </c>
      <c r="B142" s="33">
        <f t="shared" si="14"/>
        <v>0</v>
      </c>
      <c r="C142" s="60">
        <f t="shared" si="16"/>
        <v>0</v>
      </c>
      <c r="D142" s="33"/>
      <c r="E142" s="60"/>
      <c r="F142" s="33">
        <f t="shared" si="15"/>
        <v>0</v>
      </c>
      <c r="G142" s="60"/>
      <c r="H142" s="30"/>
      <c r="I142" s="33">
        <f t="shared" si="12"/>
        <v>20000</v>
      </c>
      <c r="J142" s="146"/>
      <c r="K142" s="262"/>
      <c r="L142" s="149">
        <v>20000</v>
      </c>
      <c r="M142" s="95">
        <v>21</v>
      </c>
      <c r="N142" s="47">
        <v>20</v>
      </c>
      <c r="O142" s="96">
        <v>20</v>
      </c>
      <c r="P142" s="84" t="s">
        <v>401</v>
      </c>
      <c r="Q142" s="315" t="s">
        <v>12</v>
      </c>
      <c r="R142" s="159" t="s">
        <v>401</v>
      </c>
    </row>
    <row r="143" spans="1:18" ht="21" customHeight="1">
      <c r="A143" s="35">
        <f t="shared" si="13"/>
        <v>20000</v>
      </c>
      <c r="B143" s="33">
        <f t="shared" si="14"/>
        <v>0</v>
      </c>
      <c r="C143" s="60">
        <f t="shared" si="16"/>
        <v>0</v>
      </c>
      <c r="D143" s="33"/>
      <c r="E143" s="60"/>
      <c r="F143" s="33">
        <f t="shared" si="15"/>
        <v>0</v>
      </c>
      <c r="G143" s="60"/>
      <c r="H143" s="30"/>
      <c r="I143" s="33">
        <f t="shared" si="12"/>
        <v>20000</v>
      </c>
      <c r="J143" s="146"/>
      <c r="K143" s="262"/>
      <c r="L143" s="149">
        <v>20000</v>
      </c>
      <c r="M143" s="95">
        <v>22</v>
      </c>
      <c r="N143" s="47">
        <v>20</v>
      </c>
      <c r="O143" s="96">
        <v>20</v>
      </c>
      <c r="P143" s="84" t="s">
        <v>402</v>
      </c>
      <c r="Q143" s="315" t="s">
        <v>87</v>
      </c>
      <c r="R143" s="159" t="s">
        <v>402</v>
      </c>
    </row>
    <row r="144" spans="1:18" ht="22.5" customHeight="1">
      <c r="A144" s="35">
        <f t="shared" si="13"/>
        <v>0</v>
      </c>
      <c r="B144" s="33">
        <f t="shared" si="14"/>
        <v>0</v>
      </c>
      <c r="C144" s="60">
        <f t="shared" si="16"/>
        <v>0</v>
      </c>
      <c r="D144" s="33"/>
      <c r="E144" s="60"/>
      <c r="F144" s="33">
        <f t="shared" si="15"/>
        <v>0</v>
      </c>
      <c r="G144" s="60"/>
      <c r="H144" s="30"/>
      <c r="I144" s="33">
        <f t="shared" si="12"/>
        <v>0</v>
      </c>
      <c r="J144" s="146"/>
      <c r="K144" s="272"/>
      <c r="L144" s="149"/>
      <c r="M144" s="95">
        <v>23</v>
      </c>
      <c r="N144" s="47">
        <v>20</v>
      </c>
      <c r="O144" s="96">
        <v>20</v>
      </c>
      <c r="P144" s="84" t="s">
        <v>403</v>
      </c>
      <c r="Q144" s="315" t="s">
        <v>88</v>
      </c>
      <c r="R144" s="159" t="s">
        <v>403</v>
      </c>
    </row>
    <row r="145" spans="1:18" ht="24" customHeight="1">
      <c r="A145" s="35">
        <f t="shared" si="13"/>
        <v>223100</v>
      </c>
      <c r="B145" s="33">
        <f>F145-C145</f>
        <v>77520</v>
      </c>
      <c r="C145" s="60">
        <f t="shared" si="16"/>
        <v>199380</v>
      </c>
      <c r="D145" s="33">
        <v>199380</v>
      </c>
      <c r="E145" s="60"/>
      <c r="F145" s="33">
        <f t="shared" si="15"/>
        <v>276900</v>
      </c>
      <c r="G145" s="60">
        <v>276900</v>
      </c>
      <c r="H145" s="30"/>
      <c r="I145" s="33">
        <f t="shared" si="12"/>
        <v>500000</v>
      </c>
      <c r="J145" s="146"/>
      <c r="K145" s="262">
        <f>200000</f>
        <v>200000</v>
      </c>
      <c r="L145" s="149">
        <v>300000</v>
      </c>
      <c r="M145" s="95">
        <v>24</v>
      </c>
      <c r="N145" s="47">
        <v>20</v>
      </c>
      <c r="O145" s="96">
        <v>20</v>
      </c>
      <c r="P145" s="84" t="s">
        <v>404</v>
      </c>
      <c r="Q145" s="315" t="s">
        <v>95</v>
      </c>
      <c r="R145" s="159" t="s">
        <v>404</v>
      </c>
    </row>
    <row r="146" spans="1:18" ht="33.75" customHeight="1" thickBot="1">
      <c r="A146" s="68">
        <f t="shared" si="13"/>
        <v>0</v>
      </c>
      <c r="B146" s="37">
        <f t="shared" si="14"/>
        <v>0</v>
      </c>
      <c r="C146" s="70">
        <f t="shared" si="16"/>
        <v>0</v>
      </c>
      <c r="D146" s="37"/>
      <c r="E146" s="70"/>
      <c r="F146" s="37">
        <f t="shared" si="15"/>
        <v>0</v>
      </c>
      <c r="G146" s="70"/>
      <c r="H146" s="31"/>
      <c r="I146" s="37">
        <f t="shared" si="12"/>
        <v>0</v>
      </c>
      <c r="J146" s="147"/>
      <c r="K146" s="282"/>
      <c r="L146" s="248"/>
      <c r="M146" s="97"/>
      <c r="N146" s="48"/>
      <c r="O146" s="98"/>
      <c r="P146" s="303" t="s">
        <v>405</v>
      </c>
      <c r="Q146" s="323" t="s">
        <v>182</v>
      </c>
      <c r="R146" s="160" t="s">
        <v>405</v>
      </c>
    </row>
    <row r="147" spans="1:18" ht="16.5" customHeight="1">
      <c r="A147" s="34">
        <f t="shared" si="13"/>
        <v>0</v>
      </c>
      <c r="B147" s="36">
        <f t="shared" si="14"/>
        <v>0</v>
      </c>
      <c r="C147" s="71">
        <f t="shared" si="16"/>
        <v>0</v>
      </c>
      <c r="D147" s="36"/>
      <c r="E147" s="71"/>
      <c r="F147" s="36">
        <f t="shared" si="15"/>
        <v>0</v>
      </c>
      <c r="G147" s="71"/>
      <c r="H147" s="32"/>
      <c r="I147" s="36">
        <f t="shared" si="12"/>
        <v>0</v>
      </c>
      <c r="J147" s="233"/>
      <c r="K147" s="274"/>
      <c r="L147" s="254"/>
      <c r="M147" s="99">
        <v>10</v>
      </c>
      <c r="N147" s="49">
        <v>30</v>
      </c>
      <c r="O147" s="100">
        <v>20</v>
      </c>
      <c r="P147" s="155" t="s">
        <v>406</v>
      </c>
      <c r="Q147" s="322" t="s">
        <v>219</v>
      </c>
      <c r="R147" s="160" t="s">
        <v>406</v>
      </c>
    </row>
    <row r="148" spans="1:18" ht="16.5" customHeight="1">
      <c r="A148" s="35">
        <f t="shared" si="13"/>
        <v>20000</v>
      </c>
      <c r="B148" s="33">
        <f t="shared" si="14"/>
        <v>0</v>
      </c>
      <c r="C148" s="60">
        <f t="shared" si="16"/>
        <v>0</v>
      </c>
      <c r="D148" s="33"/>
      <c r="E148" s="60"/>
      <c r="F148" s="33">
        <f t="shared" si="15"/>
        <v>0</v>
      </c>
      <c r="G148" s="60"/>
      <c r="H148" s="30"/>
      <c r="I148" s="33">
        <f t="shared" si="12"/>
        <v>20000</v>
      </c>
      <c r="J148" s="146"/>
      <c r="K148" s="272"/>
      <c r="L148" s="149">
        <v>20000</v>
      </c>
      <c r="M148" s="95">
        <v>11</v>
      </c>
      <c r="N148" s="47">
        <v>30</v>
      </c>
      <c r="O148" s="96">
        <v>20</v>
      </c>
      <c r="P148" s="84" t="s">
        <v>407</v>
      </c>
      <c r="Q148" s="75" t="s">
        <v>148</v>
      </c>
      <c r="R148" s="159" t="s">
        <v>407</v>
      </c>
    </row>
    <row r="149" spans="1:18" ht="16.5" customHeight="1">
      <c r="A149" s="35">
        <f t="shared" si="13"/>
        <v>60</v>
      </c>
      <c r="B149" s="33">
        <f t="shared" si="14"/>
        <v>179940</v>
      </c>
      <c r="C149" s="60">
        <f t="shared" si="16"/>
        <v>0</v>
      </c>
      <c r="D149" s="33"/>
      <c r="E149" s="60"/>
      <c r="F149" s="33">
        <f t="shared" si="15"/>
        <v>179940</v>
      </c>
      <c r="G149" s="60">
        <v>179940</v>
      </c>
      <c r="H149" s="30"/>
      <c r="I149" s="33">
        <f t="shared" si="12"/>
        <v>180000</v>
      </c>
      <c r="J149" s="146"/>
      <c r="K149" s="272"/>
      <c r="L149" s="149">
        <v>180000</v>
      </c>
      <c r="M149" s="95">
        <v>12</v>
      </c>
      <c r="N149" s="47">
        <v>30</v>
      </c>
      <c r="O149" s="96">
        <v>20</v>
      </c>
      <c r="P149" s="84" t="s">
        <v>408</v>
      </c>
      <c r="Q149" s="75" t="s">
        <v>149</v>
      </c>
      <c r="R149" s="159" t="s">
        <v>408</v>
      </c>
    </row>
    <row r="150" spans="1:18" ht="16.5" customHeight="1">
      <c r="A150" s="35">
        <f>I150-F150</f>
        <v>3800</v>
      </c>
      <c r="B150" s="33">
        <f>F150-C150</f>
        <v>345360</v>
      </c>
      <c r="C150" s="60">
        <v>346200</v>
      </c>
      <c r="D150" s="33">
        <v>691560</v>
      </c>
      <c r="E150" s="60"/>
      <c r="F150" s="33">
        <f t="shared" si="15"/>
        <v>691560</v>
      </c>
      <c r="G150" s="60">
        <v>346200</v>
      </c>
      <c r="H150" s="30">
        <v>345360</v>
      </c>
      <c r="I150" s="33">
        <f t="shared" si="12"/>
        <v>695360</v>
      </c>
      <c r="J150" s="146">
        <v>345360</v>
      </c>
      <c r="K150" s="271"/>
      <c r="L150" s="149">
        <v>350000</v>
      </c>
      <c r="M150" s="95">
        <v>13</v>
      </c>
      <c r="N150" s="47">
        <v>30</v>
      </c>
      <c r="O150" s="96">
        <v>20</v>
      </c>
      <c r="P150" s="84" t="s">
        <v>409</v>
      </c>
      <c r="Q150" s="75" t="s">
        <v>150</v>
      </c>
      <c r="R150" s="159" t="s">
        <v>409</v>
      </c>
    </row>
    <row r="151" spans="1:18" ht="20.25" customHeight="1">
      <c r="A151" s="35">
        <f t="shared" si="13"/>
        <v>4220</v>
      </c>
      <c r="B151" s="33">
        <f t="shared" si="14"/>
        <v>0</v>
      </c>
      <c r="C151" s="60">
        <f t="shared" si="16"/>
        <v>345780</v>
      </c>
      <c r="D151" s="33">
        <v>345780</v>
      </c>
      <c r="E151" s="60"/>
      <c r="F151" s="33">
        <f t="shared" si="15"/>
        <v>345780</v>
      </c>
      <c r="G151" s="60">
        <v>345780</v>
      </c>
      <c r="H151" s="30"/>
      <c r="I151" s="33">
        <f t="shared" si="12"/>
        <v>350000</v>
      </c>
      <c r="J151" s="146"/>
      <c r="K151" s="272"/>
      <c r="L151" s="149">
        <v>350000</v>
      </c>
      <c r="M151" s="95">
        <v>14</v>
      </c>
      <c r="N151" s="47">
        <v>30</v>
      </c>
      <c r="O151" s="96">
        <v>20</v>
      </c>
      <c r="P151" s="84" t="s">
        <v>410</v>
      </c>
      <c r="Q151" s="75" t="s">
        <v>151</v>
      </c>
      <c r="R151" s="159" t="s">
        <v>410</v>
      </c>
    </row>
    <row r="152" spans="1:18" ht="25.5" customHeight="1">
      <c r="A152" s="35">
        <f t="shared" si="13"/>
        <v>300</v>
      </c>
      <c r="B152" s="33">
        <f t="shared" si="14"/>
        <v>0</v>
      </c>
      <c r="C152" s="60">
        <f t="shared" si="16"/>
        <v>149700</v>
      </c>
      <c r="D152" s="33">
        <v>149700</v>
      </c>
      <c r="E152" s="60"/>
      <c r="F152" s="33">
        <f t="shared" si="15"/>
        <v>149700</v>
      </c>
      <c r="G152" s="60">
        <v>149700</v>
      </c>
      <c r="H152" s="30"/>
      <c r="I152" s="33">
        <f t="shared" si="12"/>
        <v>150000</v>
      </c>
      <c r="J152" s="146"/>
      <c r="K152" s="265"/>
      <c r="L152" s="149">
        <v>150000</v>
      </c>
      <c r="M152" s="95">
        <v>15</v>
      </c>
      <c r="N152" s="47">
        <v>30</v>
      </c>
      <c r="O152" s="96">
        <v>20</v>
      </c>
      <c r="P152" s="84" t="s">
        <v>411</v>
      </c>
      <c r="Q152" s="75" t="s">
        <v>152</v>
      </c>
      <c r="R152" s="159" t="s">
        <v>411</v>
      </c>
    </row>
    <row r="153" spans="1:18" ht="24" customHeight="1">
      <c r="A153" s="35">
        <f t="shared" si="13"/>
        <v>0</v>
      </c>
      <c r="B153" s="33">
        <f t="shared" si="14"/>
        <v>0</v>
      </c>
      <c r="C153" s="60">
        <f t="shared" si="16"/>
        <v>0</v>
      </c>
      <c r="D153" s="33"/>
      <c r="E153" s="60"/>
      <c r="F153" s="33">
        <f t="shared" si="15"/>
        <v>0</v>
      </c>
      <c r="G153" s="60"/>
      <c r="H153" s="30"/>
      <c r="I153" s="33">
        <f t="shared" si="12"/>
        <v>0</v>
      </c>
      <c r="J153" s="146"/>
      <c r="K153" s="265"/>
      <c r="L153" s="149"/>
      <c r="M153" s="95">
        <v>20</v>
      </c>
      <c r="N153" s="47">
        <v>30</v>
      </c>
      <c r="O153" s="96">
        <v>20</v>
      </c>
      <c r="P153" s="87" t="s">
        <v>412</v>
      </c>
      <c r="Q153" s="75" t="s">
        <v>220</v>
      </c>
      <c r="R153" s="160" t="s">
        <v>412</v>
      </c>
    </row>
    <row r="154" spans="1:18" ht="24.75" customHeight="1">
      <c r="A154" s="35">
        <f t="shared" si="13"/>
        <v>150205.79</v>
      </c>
      <c r="B154" s="33">
        <f t="shared" si="14"/>
        <v>199794.21</v>
      </c>
      <c r="C154" s="60">
        <f t="shared" si="16"/>
        <v>0</v>
      </c>
      <c r="D154" s="33"/>
      <c r="E154" s="60"/>
      <c r="F154" s="33">
        <f t="shared" si="15"/>
        <v>199794.21</v>
      </c>
      <c r="G154" s="60">
        <v>199794.21</v>
      </c>
      <c r="H154" s="30"/>
      <c r="I154" s="33">
        <f t="shared" si="12"/>
        <v>350000</v>
      </c>
      <c r="J154" s="146"/>
      <c r="K154" s="265"/>
      <c r="L154" s="149">
        <v>350000</v>
      </c>
      <c r="M154" s="95">
        <v>21</v>
      </c>
      <c r="N154" s="47">
        <v>30</v>
      </c>
      <c r="O154" s="96">
        <v>20</v>
      </c>
      <c r="P154" s="84" t="s">
        <v>413</v>
      </c>
      <c r="Q154" s="75" t="s">
        <v>153</v>
      </c>
      <c r="R154" s="159" t="s">
        <v>413</v>
      </c>
    </row>
    <row r="155" spans="1:18" ht="16.5" customHeight="1">
      <c r="A155" s="35">
        <f t="shared" si="13"/>
        <v>10000</v>
      </c>
      <c r="B155" s="33">
        <f t="shared" si="14"/>
        <v>0</v>
      </c>
      <c r="C155" s="60">
        <f t="shared" si="16"/>
        <v>0</v>
      </c>
      <c r="D155" s="33"/>
      <c r="E155" s="60"/>
      <c r="F155" s="33">
        <f t="shared" si="15"/>
        <v>0</v>
      </c>
      <c r="G155" s="304"/>
      <c r="H155" s="30"/>
      <c r="I155" s="33">
        <f t="shared" si="12"/>
        <v>10000</v>
      </c>
      <c r="J155" s="146"/>
      <c r="K155" s="272"/>
      <c r="L155" s="149">
        <v>10000</v>
      </c>
      <c r="M155" s="95">
        <v>22</v>
      </c>
      <c r="N155" s="47">
        <v>30</v>
      </c>
      <c r="O155" s="96">
        <v>20</v>
      </c>
      <c r="P155" s="84" t="s">
        <v>414</v>
      </c>
      <c r="Q155" s="75" t="s">
        <v>154</v>
      </c>
      <c r="R155" s="159" t="s">
        <v>414</v>
      </c>
    </row>
    <row r="156" spans="1:18" ht="22.5" customHeight="1">
      <c r="A156" s="35">
        <f t="shared" si="13"/>
        <v>0</v>
      </c>
      <c r="B156" s="33">
        <f t="shared" si="14"/>
        <v>0</v>
      </c>
      <c r="C156" s="60">
        <f t="shared" si="16"/>
        <v>0</v>
      </c>
      <c r="D156" s="33"/>
      <c r="E156" s="60"/>
      <c r="F156" s="33">
        <f t="shared" si="15"/>
        <v>0</v>
      </c>
      <c r="G156" s="60"/>
      <c r="H156" s="30"/>
      <c r="I156" s="33">
        <f t="shared" si="12"/>
        <v>0</v>
      </c>
      <c r="J156" s="146"/>
      <c r="K156" s="272"/>
      <c r="L156" s="149"/>
      <c r="M156" s="95"/>
      <c r="N156" s="47"/>
      <c r="O156" s="96"/>
      <c r="P156" s="87" t="s">
        <v>415</v>
      </c>
      <c r="Q156" s="314" t="s">
        <v>183</v>
      </c>
      <c r="R156" s="160" t="s">
        <v>415</v>
      </c>
    </row>
    <row r="157" spans="1:18" ht="21.75" customHeight="1">
      <c r="A157" s="35">
        <f t="shared" si="13"/>
        <v>0</v>
      </c>
      <c r="B157" s="33">
        <f t="shared" si="14"/>
        <v>0</v>
      </c>
      <c r="C157" s="60">
        <f t="shared" si="16"/>
        <v>0</v>
      </c>
      <c r="D157" s="33"/>
      <c r="E157" s="60"/>
      <c r="F157" s="33">
        <f t="shared" si="15"/>
        <v>0</v>
      </c>
      <c r="G157" s="60"/>
      <c r="H157" s="30"/>
      <c r="I157" s="33">
        <f t="shared" si="12"/>
        <v>0</v>
      </c>
      <c r="J157" s="146"/>
      <c r="K157" s="272"/>
      <c r="L157" s="149"/>
      <c r="M157" s="95"/>
      <c r="N157" s="47"/>
      <c r="O157" s="96"/>
      <c r="P157" s="87" t="s">
        <v>416</v>
      </c>
      <c r="Q157" s="314" t="s">
        <v>221</v>
      </c>
      <c r="R157" s="160" t="s">
        <v>416</v>
      </c>
    </row>
    <row r="158" spans="1:18" ht="16.5" customHeight="1">
      <c r="A158" s="35">
        <f t="shared" si="13"/>
        <v>100000</v>
      </c>
      <c r="B158" s="33">
        <f t="shared" si="14"/>
        <v>0</v>
      </c>
      <c r="C158" s="60">
        <f t="shared" si="16"/>
        <v>0</v>
      </c>
      <c r="D158" s="33"/>
      <c r="E158" s="60"/>
      <c r="F158" s="33">
        <f t="shared" si="15"/>
        <v>0</v>
      </c>
      <c r="G158" s="60"/>
      <c r="H158" s="30"/>
      <c r="I158" s="33">
        <f t="shared" si="12"/>
        <v>100000</v>
      </c>
      <c r="J158" s="146"/>
      <c r="K158" s="262"/>
      <c r="L158" s="149">
        <v>100000</v>
      </c>
      <c r="M158" s="95">
        <v>11</v>
      </c>
      <c r="N158" s="47">
        <v>50</v>
      </c>
      <c r="O158" s="96">
        <v>20</v>
      </c>
      <c r="P158" s="84" t="s">
        <v>417</v>
      </c>
      <c r="Q158" s="315" t="s">
        <v>155</v>
      </c>
      <c r="R158" s="159" t="s">
        <v>417</v>
      </c>
    </row>
    <row r="159" spans="1:18" ht="12.75" customHeight="1">
      <c r="A159" s="35">
        <f t="shared" si="13"/>
        <v>200</v>
      </c>
      <c r="B159" s="33">
        <f t="shared" si="14"/>
        <v>0</v>
      </c>
      <c r="C159" s="60">
        <f t="shared" si="16"/>
        <v>99800</v>
      </c>
      <c r="D159" s="33">
        <v>99800</v>
      </c>
      <c r="E159" s="60"/>
      <c r="F159" s="33">
        <f t="shared" si="15"/>
        <v>99800</v>
      </c>
      <c r="G159" s="60">
        <v>99800</v>
      </c>
      <c r="H159" s="30"/>
      <c r="I159" s="33">
        <f t="shared" si="12"/>
        <v>100000</v>
      </c>
      <c r="J159" s="146"/>
      <c r="K159" s="265"/>
      <c r="L159" s="149">
        <v>100000</v>
      </c>
      <c r="M159" s="95">
        <v>12</v>
      </c>
      <c r="N159" s="47">
        <v>50</v>
      </c>
      <c r="O159" s="96">
        <v>20</v>
      </c>
      <c r="P159" s="84" t="s">
        <v>418</v>
      </c>
      <c r="Q159" s="315" t="s">
        <v>156</v>
      </c>
      <c r="R159" s="159" t="s">
        <v>418</v>
      </c>
    </row>
    <row r="160" spans="1:18" ht="16.5" customHeight="1">
      <c r="A160" s="35">
        <f t="shared" si="13"/>
        <v>0</v>
      </c>
      <c r="B160" s="33">
        <f t="shared" si="14"/>
        <v>0</v>
      </c>
      <c r="C160" s="60">
        <f t="shared" si="16"/>
        <v>0</v>
      </c>
      <c r="D160" s="33"/>
      <c r="E160" s="60"/>
      <c r="F160" s="33">
        <f t="shared" si="15"/>
        <v>0</v>
      </c>
      <c r="G160" s="60"/>
      <c r="H160" s="30"/>
      <c r="I160" s="33">
        <f t="shared" si="12"/>
        <v>0</v>
      </c>
      <c r="J160" s="146"/>
      <c r="K160" s="272"/>
      <c r="L160" s="149"/>
      <c r="M160" s="95">
        <v>10</v>
      </c>
      <c r="N160" s="47">
        <v>60</v>
      </c>
      <c r="O160" s="96">
        <v>20</v>
      </c>
      <c r="P160" s="87" t="s">
        <v>419</v>
      </c>
      <c r="Q160" s="314" t="s">
        <v>242</v>
      </c>
      <c r="R160" s="160" t="s">
        <v>419</v>
      </c>
    </row>
    <row r="161" spans="1:18" ht="16.5" customHeight="1">
      <c r="A161" s="35">
        <f t="shared" si="13"/>
        <v>100000</v>
      </c>
      <c r="B161" s="33">
        <f t="shared" si="14"/>
        <v>0</v>
      </c>
      <c r="C161" s="60">
        <f t="shared" si="16"/>
        <v>0</v>
      </c>
      <c r="D161" s="33"/>
      <c r="E161" s="60"/>
      <c r="F161" s="33">
        <f t="shared" si="15"/>
        <v>0</v>
      </c>
      <c r="G161" s="60"/>
      <c r="H161" s="30"/>
      <c r="I161" s="33">
        <f t="shared" si="12"/>
        <v>100000</v>
      </c>
      <c r="J161" s="146"/>
      <c r="K161" s="272"/>
      <c r="L161" s="149">
        <v>100000</v>
      </c>
      <c r="M161" s="95">
        <v>11</v>
      </c>
      <c r="N161" s="47">
        <v>60</v>
      </c>
      <c r="O161" s="96">
        <v>20</v>
      </c>
      <c r="P161" s="84" t="s">
        <v>417</v>
      </c>
      <c r="Q161" s="315" t="s">
        <v>155</v>
      </c>
      <c r="R161" s="159" t="s">
        <v>417</v>
      </c>
    </row>
    <row r="162" spans="1:18" ht="16.5" customHeight="1">
      <c r="A162" s="35">
        <f t="shared" si="13"/>
        <v>100000</v>
      </c>
      <c r="B162" s="33">
        <f t="shared" si="14"/>
        <v>0</v>
      </c>
      <c r="C162" s="60">
        <f t="shared" si="16"/>
        <v>0</v>
      </c>
      <c r="D162" s="33"/>
      <c r="E162" s="60"/>
      <c r="F162" s="33">
        <f t="shared" si="15"/>
        <v>0</v>
      </c>
      <c r="G162" s="60"/>
      <c r="H162" s="30"/>
      <c r="I162" s="33">
        <f t="shared" si="12"/>
        <v>100000</v>
      </c>
      <c r="J162" s="146"/>
      <c r="K162" s="265"/>
      <c r="L162" s="149">
        <v>100000</v>
      </c>
      <c r="M162" s="95">
        <v>12</v>
      </c>
      <c r="N162" s="47">
        <v>60</v>
      </c>
      <c r="O162" s="96">
        <v>20</v>
      </c>
      <c r="P162" s="84" t="s">
        <v>420</v>
      </c>
      <c r="Q162" s="315" t="s">
        <v>243</v>
      </c>
      <c r="R162" s="159" t="s">
        <v>420</v>
      </c>
    </row>
    <row r="163" spans="1:18" ht="16.5" customHeight="1">
      <c r="A163" s="35">
        <f t="shared" si="13"/>
        <v>50</v>
      </c>
      <c r="B163" s="33">
        <f t="shared" si="14"/>
        <v>0</v>
      </c>
      <c r="C163" s="60">
        <f t="shared" si="16"/>
        <v>99950</v>
      </c>
      <c r="D163" s="33">
        <v>99950</v>
      </c>
      <c r="E163" s="60"/>
      <c r="F163" s="33">
        <f t="shared" si="15"/>
        <v>99950</v>
      </c>
      <c r="G163" s="60">
        <v>99950</v>
      </c>
      <c r="H163" s="30"/>
      <c r="I163" s="33">
        <f t="shared" si="12"/>
        <v>100000</v>
      </c>
      <c r="J163" s="146"/>
      <c r="K163" s="272"/>
      <c r="L163" s="149">
        <v>100000</v>
      </c>
      <c r="M163" s="95">
        <v>13</v>
      </c>
      <c r="N163" s="47">
        <v>60</v>
      </c>
      <c r="O163" s="96">
        <v>20</v>
      </c>
      <c r="P163" s="84" t="s">
        <v>421</v>
      </c>
      <c r="Q163" s="315" t="s">
        <v>156</v>
      </c>
      <c r="R163" s="159" t="s">
        <v>421</v>
      </c>
    </row>
    <row r="164" spans="1:18" ht="16.5" customHeight="1">
      <c r="A164" s="35">
        <f t="shared" si="13"/>
        <v>0</v>
      </c>
      <c r="B164" s="33">
        <f t="shared" si="14"/>
        <v>0</v>
      </c>
      <c r="C164" s="60">
        <f t="shared" si="16"/>
        <v>0</v>
      </c>
      <c r="D164" s="33"/>
      <c r="E164" s="60"/>
      <c r="F164" s="33">
        <f t="shared" si="15"/>
        <v>0</v>
      </c>
      <c r="G164" s="60"/>
      <c r="H164" s="30"/>
      <c r="I164" s="33">
        <f t="shared" si="12"/>
        <v>0</v>
      </c>
      <c r="J164" s="146"/>
      <c r="K164" s="272"/>
      <c r="L164" s="246"/>
      <c r="M164" s="95">
        <v>10</v>
      </c>
      <c r="N164" s="47">
        <v>70</v>
      </c>
      <c r="O164" s="96">
        <v>20</v>
      </c>
      <c r="P164" s="87" t="s">
        <v>422</v>
      </c>
      <c r="Q164" s="314" t="s">
        <v>222</v>
      </c>
      <c r="R164" s="160" t="s">
        <v>422</v>
      </c>
    </row>
    <row r="165" spans="1:18" ht="16.5" customHeight="1">
      <c r="A165" s="35">
        <f t="shared" si="13"/>
        <v>100</v>
      </c>
      <c r="B165" s="33">
        <f t="shared" si="14"/>
        <v>0</v>
      </c>
      <c r="C165" s="60">
        <f t="shared" si="16"/>
        <v>0</v>
      </c>
      <c r="D165" s="33"/>
      <c r="E165" s="60"/>
      <c r="F165" s="33">
        <f t="shared" si="15"/>
        <v>0</v>
      </c>
      <c r="G165" s="60"/>
      <c r="H165" s="30"/>
      <c r="I165" s="33">
        <f t="shared" si="12"/>
        <v>100</v>
      </c>
      <c r="J165" s="146"/>
      <c r="K165" s="265"/>
      <c r="L165" s="149">
        <v>100</v>
      </c>
      <c r="M165" s="95">
        <v>13</v>
      </c>
      <c r="N165" s="47">
        <v>70</v>
      </c>
      <c r="O165" s="96">
        <v>20</v>
      </c>
      <c r="P165" s="84" t="s">
        <v>423</v>
      </c>
      <c r="Q165" s="315" t="s">
        <v>195</v>
      </c>
      <c r="R165" s="159" t="s">
        <v>423</v>
      </c>
    </row>
    <row r="166" spans="1:18" ht="16.5" customHeight="1">
      <c r="A166" s="35">
        <f t="shared" si="13"/>
        <v>100</v>
      </c>
      <c r="B166" s="33">
        <f t="shared" si="14"/>
        <v>0</v>
      </c>
      <c r="C166" s="60">
        <f t="shared" si="16"/>
        <v>0</v>
      </c>
      <c r="D166" s="33"/>
      <c r="E166" s="60"/>
      <c r="F166" s="33">
        <f t="shared" si="15"/>
        <v>0</v>
      </c>
      <c r="G166" s="60"/>
      <c r="H166" s="30"/>
      <c r="I166" s="33">
        <f t="shared" si="12"/>
        <v>100</v>
      </c>
      <c r="J166" s="146"/>
      <c r="K166" s="275"/>
      <c r="L166" s="149">
        <v>100</v>
      </c>
      <c r="M166" s="95">
        <v>14</v>
      </c>
      <c r="N166" s="47">
        <v>70</v>
      </c>
      <c r="O166" s="96">
        <v>20</v>
      </c>
      <c r="P166" s="84" t="s">
        <v>424</v>
      </c>
      <c r="Q166" s="315" t="s">
        <v>178</v>
      </c>
      <c r="R166" s="159" t="s">
        <v>424</v>
      </c>
    </row>
    <row r="167" spans="1:18" ht="16.5" customHeight="1">
      <c r="A167" s="35">
        <f t="shared" si="13"/>
        <v>0</v>
      </c>
      <c r="B167" s="33">
        <f t="shared" si="14"/>
        <v>0</v>
      </c>
      <c r="C167" s="60">
        <f t="shared" si="16"/>
        <v>0</v>
      </c>
      <c r="D167" s="33"/>
      <c r="E167" s="60"/>
      <c r="F167" s="33">
        <f t="shared" si="15"/>
        <v>0</v>
      </c>
      <c r="G167" s="60"/>
      <c r="H167" s="30"/>
      <c r="I167" s="33">
        <f t="shared" si="12"/>
        <v>0</v>
      </c>
      <c r="J167" s="146"/>
      <c r="K167" s="275"/>
      <c r="L167" s="149"/>
      <c r="M167" s="95">
        <v>15</v>
      </c>
      <c r="N167" s="47">
        <v>70</v>
      </c>
      <c r="O167" s="96">
        <v>20</v>
      </c>
      <c r="P167" s="84" t="s">
        <v>425</v>
      </c>
      <c r="Q167" s="315" t="s">
        <v>40</v>
      </c>
      <c r="R167" s="159" t="s">
        <v>425</v>
      </c>
    </row>
    <row r="168" spans="1:18" ht="16.5" customHeight="1" thickBot="1">
      <c r="A168" s="35">
        <f t="shared" si="13"/>
        <v>0</v>
      </c>
      <c r="B168" s="33">
        <f t="shared" si="14"/>
        <v>0</v>
      </c>
      <c r="C168" s="60">
        <f t="shared" si="16"/>
        <v>0</v>
      </c>
      <c r="D168" s="33"/>
      <c r="E168" s="60"/>
      <c r="F168" s="33">
        <f t="shared" si="15"/>
        <v>0</v>
      </c>
      <c r="G168" s="42"/>
      <c r="H168" s="31"/>
      <c r="I168" s="37">
        <f t="shared" si="12"/>
        <v>0</v>
      </c>
      <c r="J168" s="147"/>
      <c r="K168" s="284"/>
      <c r="L168" s="242"/>
      <c r="M168" s="97">
        <v>16</v>
      </c>
      <c r="N168" s="48">
        <v>70</v>
      </c>
      <c r="O168" s="98">
        <v>20</v>
      </c>
      <c r="P168" s="84" t="s">
        <v>426</v>
      </c>
      <c r="Q168" s="323" t="s">
        <v>194</v>
      </c>
      <c r="R168" s="159" t="s">
        <v>426</v>
      </c>
    </row>
    <row r="169" spans="1:18" ht="16.5" customHeight="1">
      <c r="A169" s="35">
        <f t="shared" si="13"/>
        <v>0</v>
      </c>
      <c r="B169" s="33">
        <f t="shared" si="14"/>
        <v>0</v>
      </c>
      <c r="C169" s="60">
        <f t="shared" si="16"/>
        <v>0</v>
      </c>
      <c r="D169" s="33"/>
      <c r="E169" s="60"/>
      <c r="F169" s="33">
        <f t="shared" si="15"/>
        <v>0</v>
      </c>
      <c r="G169" s="73"/>
      <c r="H169" s="32"/>
      <c r="I169" s="36">
        <f t="shared" si="12"/>
        <v>0</v>
      </c>
      <c r="J169" s="233"/>
      <c r="K169" s="274"/>
      <c r="L169" s="243"/>
      <c r="M169" s="99"/>
      <c r="N169" s="49"/>
      <c r="O169" s="100"/>
      <c r="P169" s="87" t="s">
        <v>427</v>
      </c>
      <c r="Q169" s="322" t="s">
        <v>184</v>
      </c>
      <c r="R169" s="160" t="s">
        <v>427</v>
      </c>
    </row>
    <row r="170" spans="1:18" ht="13.5" customHeight="1">
      <c r="A170" s="35">
        <f t="shared" si="13"/>
        <v>0</v>
      </c>
      <c r="B170" s="33">
        <f t="shared" si="14"/>
        <v>0</v>
      </c>
      <c r="C170" s="60">
        <f t="shared" si="16"/>
        <v>0</v>
      </c>
      <c r="D170" s="33"/>
      <c r="E170" s="60"/>
      <c r="F170" s="33">
        <f t="shared" si="15"/>
        <v>0</v>
      </c>
      <c r="G170" s="60"/>
      <c r="H170" s="30"/>
      <c r="I170" s="33">
        <f t="shared" si="12"/>
        <v>0</v>
      </c>
      <c r="J170" s="146"/>
      <c r="K170" s="272"/>
      <c r="L170" s="149"/>
      <c r="M170" s="95"/>
      <c r="N170" s="47"/>
      <c r="O170" s="96"/>
      <c r="P170" s="87" t="s">
        <v>428</v>
      </c>
      <c r="Q170" s="314" t="s">
        <v>223</v>
      </c>
      <c r="R170" s="160" t="s">
        <v>428</v>
      </c>
    </row>
    <row r="171" spans="1:18" ht="16.5" customHeight="1">
      <c r="A171" s="35">
        <f t="shared" si="13"/>
        <v>10000</v>
      </c>
      <c r="B171" s="33">
        <f t="shared" si="14"/>
        <v>0</v>
      </c>
      <c r="C171" s="60">
        <f t="shared" si="16"/>
        <v>0</v>
      </c>
      <c r="D171" s="33"/>
      <c r="E171" s="60"/>
      <c r="F171" s="33">
        <f t="shared" si="15"/>
        <v>0</v>
      </c>
      <c r="G171" s="60"/>
      <c r="H171" s="30"/>
      <c r="I171" s="33">
        <f t="shared" si="12"/>
        <v>10000</v>
      </c>
      <c r="J171" s="146"/>
      <c r="K171" s="272"/>
      <c r="L171" s="149">
        <v>10000</v>
      </c>
      <c r="M171" s="95">
        <v>11</v>
      </c>
      <c r="N171" s="47">
        <v>80</v>
      </c>
      <c r="O171" s="96">
        <v>20</v>
      </c>
      <c r="P171" s="84" t="s">
        <v>429</v>
      </c>
      <c r="Q171" s="315" t="s">
        <v>6</v>
      </c>
      <c r="R171" s="159" t="s">
        <v>429</v>
      </c>
    </row>
    <row r="172" spans="1:18" ht="16.5" customHeight="1">
      <c r="A172" s="35">
        <f t="shared" si="13"/>
        <v>0</v>
      </c>
      <c r="B172" s="33">
        <f t="shared" si="14"/>
        <v>0</v>
      </c>
      <c r="C172" s="60">
        <f t="shared" si="16"/>
        <v>0</v>
      </c>
      <c r="D172" s="33"/>
      <c r="E172" s="60"/>
      <c r="F172" s="33">
        <f t="shared" si="15"/>
        <v>0</v>
      </c>
      <c r="G172" s="60"/>
      <c r="H172" s="30"/>
      <c r="I172" s="33">
        <f t="shared" si="12"/>
        <v>0</v>
      </c>
      <c r="J172" s="146"/>
      <c r="K172" s="272"/>
      <c r="L172" s="149"/>
      <c r="M172" s="95">
        <v>12</v>
      </c>
      <c r="N172" s="47">
        <v>80</v>
      </c>
      <c r="O172" s="96">
        <v>20</v>
      </c>
      <c r="P172" s="84" t="s">
        <v>430</v>
      </c>
      <c r="Q172" s="315" t="s">
        <v>250</v>
      </c>
      <c r="R172" s="64"/>
    </row>
    <row r="173" spans="1:18" ht="16.5" customHeight="1">
      <c r="A173" s="35">
        <f t="shared" si="13"/>
        <v>0</v>
      </c>
      <c r="B173" s="33">
        <f t="shared" si="14"/>
        <v>0</v>
      </c>
      <c r="C173" s="60">
        <f t="shared" si="16"/>
        <v>0</v>
      </c>
      <c r="D173" s="33"/>
      <c r="E173" s="60"/>
      <c r="F173" s="33">
        <f t="shared" si="15"/>
        <v>0</v>
      </c>
      <c r="G173" s="60"/>
      <c r="H173" s="30"/>
      <c r="I173" s="33">
        <f t="shared" si="12"/>
        <v>0</v>
      </c>
      <c r="J173" s="146"/>
      <c r="K173" s="272"/>
      <c r="L173" s="149"/>
      <c r="M173" s="95">
        <v>13</v>
      </c>
      <c r="N173" s="47">
        <v>80</v>
      </c>
      <c r="O173" s="96">
        <v>20</v>
      </c>
      <c r="P173" s="84" t="s">
        <v>431</v>
      </c>
      <c r="Q173" s="315" t="s">
        <v>27</v>
      </c>
      <c r="R173" s="64"/>
    </row>
    <row r="174" spans="1:18" ht="16.5" customHeight="1">
      <c r="A174" s="35">
        <f t="shared" si="13"/>
        <v>0</v>
      </c>
      <c r="B174" s="33">
        <f t="shared" si="14"/>
        <v>0</v>
      </c>
      <c r="C174" s="60">
        <f t="shared" si="16"/>
        <v>0</v>
      </c>
      <c r="D174" s="33"/>
      <c r="E174" s="60"/>
      <c r="F174" s="33">
        <f t="shared" si="15"/>
        <v>0</v>
      </c>
      <c r="G174" s="60"/>
      <c r="H174" s="30"/>
      <c r="I174" s="33">
        <f t="shared" si="12"/>
        <v>0</v>
      </c>
      <c r="J174" s="146"/>
      <c r="K174" s="275"/>
      <c r="L174" s="149"/>
      <c r="M174" s="95">
        <v>14</v>
      </c>
      <c r="N174" s="47">
        <v>80</v>
      </c>
      <c r="O174" s="96">
        <v>20</v>
      </c>
      <c r="P174" s="84" t="s">
        <v>432</v>
      </c>
      <c r="Q174" s="315" t="s">
        <v>51</v>
      </c>
      <c r="R174" s="64"/>
    </row>
    <row r="175" spans="1:18" ht="16.5" customHeight="1">
      <c r="A175" s="35">
        <f t="shared" si="13"/>
        <v>0</v>
      </c>
      <c r="B175" s="33">
        <f t="shared" si="14"/>
        <v>0</v>
      </c>
      <c r="C175" s="60">
        <f t="shared" si="16"/>
        <v>0</v>
      </c>
      <c r="D175" s="33"/>
      <c r="E175" s="60"/>
      <c r="F175" s="33">
        <f t="shared" si="15"/>
        <v>0</v>
      </c>
      <c r="G175" s="60"/>
      <c r="H175" s="30"/>
      <c r="I175" s="33">
        <f t="shared" si="12"/>
        <v>0</v>
      </c>
      <c r="J175" s="146"/>
      <c r="K175" s="272"/>
      <c r="L175" s="149"/>
      <c r="M175" s="95"/>
      <c r="N175" s="47"/>
      <c r="O175" s="96"/>
      <c r="P175" s="87" t="s">
        <v>433</v>
      </c>
      <c r="Q175" s="314" t="s">
        <v>28</v>
      </c>
      <c r="R175" s="66" t="s">
        <v>28</v>
      </c>
    </row>
    <row r="176" spans="1:18" ht="16.5" customHeight="1">
      <c r="A176" s="35">
        <f t="shared" si="13"/>
        <v>0</v>
      </c>
      <c r="B176" s="33">
        <f t="shared" si="14"/>
        <v>0</v>
      </c>
      <c r="C176" s="60">
        <f t="shared" si="16"/>
        <v>0</v>
      </c>
      <c r="D176" s="33"/>
      <c r="E176" s="60"/>
      <c r="F176" s="33">
        <f t="shared" si="15"/>
        <v>0</v>
      </c>
      <c r="G176" s="60"/>
      <c r="H176" s="30"/>
      <c r="I176" s="33">
        <f t="shared" si="12"/>
        <v>0</v>
      </c>
      <c r="J176" s="146"/>
      <c r="K176" s="272"/>
      <c r="L176" s="149"/>
      <c r="M176" s="95">
        <v>21</v>
      </c>
      <c r="N176" s="47">
        <v>80</v>
      </c>
      <c r="O176" s="96">
        <v>20</v>
      </c>
      <c r="P176" s="84" t="s">
        <v>434</v>
      </c>
      <c r="Q176" s="75" t="s">
        <v>29</v>
      </c>
      <c r="R176" s="64"/>
    </row>
    <row r="177" spans="1:18" ht="16.5" customHeight="1">
      <c r="A177" s="35">
        <f t="shared" si="13"/>
        <v>0</v>
      </c>
      <c r="B177" s="33">
        <f t="shared" si="14"/>
        <v>0</v>
      </c>
      <c r="C177" s="60">
        <f t="shared" si="16"/>
        <v>0</v>
      </c>
      <c r="D177" s="33"/>
      <c r="E177" s="60"/>
      <c r="F177" s="33">
        <f t="shared" si="15"/>
        <v>0</v>
      </c>
      <c r="G177" s="60"/>
      <c r="H177" s="30"/>
      <c r="I177" s="33">
        <f t="shared" si="12"/>
        <v>0</v>
      </c>
      <c r="J177" s="146"/>
      <c r="K177" s="272"/>
      <c r="L177" s="149"/>
      <c r="M177" s="95">
        <v>22</v>
      </c>
      <c r="N177" s="47">
        <v>80</v>
      </c>
      <c r="O177" s="96">
        <v>20</v>
      </c>
      <c r="P177" s="84" t="s">
        <v>435</v>
      </c>
      <c r="Q177" s="75" t="s">
        <v>30</v>
      </c>
      <c r="R177" s="64"/>
    </row>
    <row r="178" spans="1:18" ht="16.5" customHeight="1">
      <c r="A178" s="35">
        <f t="shared" si="13"/>
        <v>0</v>
      </c>
      <c r="B178" s="33">
        <f t="shared" si="14"/>
        <v>0</v>
      </c>
      <c r="C178" s="60">
        <f t="shared" si="16"/>
        <v>0</v>
      </c>
      <c r="D178" s="33"/>
      <c r="E178" s="60"/>
      <c r="F178" s="33">
        <f t="shared" si="15"/>
        <v>0</v>
      </c>
      <c r="G178" s="60"/>
      <c r="H178" s="30"/>
      <c r="I178" s="33">
        <f t="shared" si="12"/>
        <v>0</v>
      </c>
      <c r="J178" s="146"/>
      <c r="K178" s="272"/>
      <c r="L178" s="149"/>
      <c r="M178" s="95">
        <v>23</v>
      </c>
      <c r="N178" s="47">
        <v>80</v>
      </c>
      <c r="O178" s="96">
        <v>20</v>
      </c>
      <c r="P178" s="84" t="s">
        <v>431</v>
      </c>
      <c r="Q178" s="75" t="s">
        <v>27</v>
      </c>
      <c r="R178" s="64"/>
    </row>
    <row r="179" spans="1:18" ht="16.5" customHeight="1">
      <c r="A179" s="35">
        <f t="shared" si="13"/>
        <v>0</v>
      </c>
      <c r="B179" s="33">
        <f t="shared" si="14"/>
        <v>0</v>
      </c>
      <c r="C179" s="60">
        <f t="shared" si="16"/>
        <v>0</v>
      </c>
      <c r="D179" s="33"/>
      <c r="E179" s="60"/>
      <c r="F179" s="33">
        <f t="shared" si="15"/>
        <v>0</v>
      </c>
      <c r="G179" s="60"/>
      <c r="H179" s="30"/>
      <c r="I179" s="33">
        <f t="shared" si="12"/>
        <v>0</v>
      </c>
      <c r="J179" s="146"/>
      <c r="K179" s="277"/>
      <c r="L179" s="149"/>
      <c r="M179" s="95"/>
      <c r="N179" s="47"/>
      <c r="O179" s="96"/>
      <c r="P179" s="87" t="s">
        <v>436</v>
      </c>
      <c r="Q179" s="314" t="s">
        <v>36</v>
      </c>
      <c r="R179" s="66" t="s">
        <v>36</v>
      </c>
    </row>
    <row r="180" spans="1:18" ht="16.5" customHeight="1">
      <c r="A180" s="35">
        <f t="shared" si="13"/>
        <v>0</v>
      </c>
      <c r="B180" s="33">
        <f t="shared" si="14"/>
        <v>0</v>
      </c>
      <c r="C180" s="60">
        <f t="shared" si="16"/>
        <v>0</v>
      </c>
      <c r="D180" s="33"/>
      <c r="E180" s="60"/>
      <c r="F180" s="33">
        <f t="shared" si="15"/>
        <v>0</v>
      </c>
      <c r="G180" s="60"/>
      <c r="H180" s="30"/>
      <c r="I180" s="33">
        <f t="shared" si="12"/>
        <v>0</v>
      </c>
      <c r="J180" s="146"/>
      <c r="K180" s="272"/>
      <c r="L180" s="149"/>
      <c r="M180" s="95">
        <v>31</v>
      </c>
      <c r="N180" s="47">
        <v>80</v>
      </c>
      <c r="O180" s="96">
        <v>20</v>
      </c>
      <c r="P180" s="84" t="s">
        <v>437</v>
      </c>
      <c r="Q180" s="315" t="s">
        <v>37</v>
      </c>
      <c r="R180" s="64"/>
    </row>
    <row r="181" spans="1:18" ht="25.5" customHeight="1">
      <c r="A181" s="35">
        <f t="shared" si="13"/>
        <v>0</v>
      </c>
      <c r="B181" s="33">
        <f t="shared" si="14"/>
        <v>0</v>
      </c>
      <c r="C181" s="60">
        <f t="shared" si="16"/>
        <v>0</v>
      </c>
      <c r="D181" s="33"/>
      <c r="E181" s="60"/>
      <c r="F181" s="33">
        <f t="shared" si="15"/>
        <v>0</v>
      </c>
      <c r="G181" s="60"/>
      <c r="H181" s="30"/>
      <c r="I181" s="33">
        <f t="shared" si="12"/>
        <v>0</v>
      </c>
      <c r="J181" s="146"/>
      <c r="K181" s="272"/>
      <c r="L181" s="149"/>
      <c r="M181" s="95">
        <v>32</v>
      </c>
      <c r="N181" s="47">
        <v>80</v>
      </c>
      <c r="O181" s="96">
        <v>20</v>
      </c>
      <c r="P181" s="84" t="s">
        <v>431</v>
      </c>
      <c r="Q181" s="315" t="s">
        <v>38</v>
      </c>
      <c r="R181" s="64"/>
    </row>
    <row r="182" spans="1:18" ht="16.5" customHeight="1">
      <c r="A182" s="35">
        <f t="shared" si="13"/>
        <v>0</v>
      </c>
      <c r="B182" s="33">
        <f t="shared" si="14"/>
        <v>0</v>
      </c>
      <c r="C182" s="60">
        <f t="shared" si="16"/>
        <v>0</v>
      </c>
      <c r="D182" s="33"/>
      <c r="E182" s="60"/>
      <c r="F182" s="33">
        <f t="shared" si="15"/>
        <v>0</v>
      </c>
      <c r="G182" s="60"/>
      <c r="H182" s="30"/>
      <c r="I182" s="33">
        <f t="shared" si="12"/>
        <v>0</v>
      </c>
      <c r="J182" s="146"/>
      <c r="K182" s="272"/>
      <c r="L182" s="149"/>
      <c r="M182" s="95">
        <v>33</v>
      </c>
      <c r="N182" s="47">
        <v>80</v>
      </c>
      <c r="O182" s="96">
        <v>20</v>
      </c>
      <c r="P182" s="84" t="s">
        <v>438</v>
      </c>
      <c r="Q182" s="315" t="s">
        <v>39</v>
      </c>
      <c r="R182" s="64"/>
    </row>
    <row r="183" spans="1:18" ht="18.75" customHeight="1" thickBot="1">
      <c r="A183" s="35">
        <f t="shared" si="13"/>
        <v>0</v>
      </c>
      <c r="B183" s="33">
        <f t="shared" si="14"/>
        <v>0</v>
      </c>
      <c r="C183" s="60">
        <f t="shared" si="16"/>
        <v>0</v>
      </c>
      <c r="D183" s="37"/>
      <c r="E183" s="70"/>
      <c r="F183" s="33">
        <f t="shared" si="15"/>
        <v>0</v>
      </c>
      <c r="G183" s="70"/>
      <c r="H183" s="31"/>
      <c r="I183" s="37">
        <f t="shared" si="12"/>
        <v>0</v>
      </c>
      <c r="J183" s="147"/>
      <c r="K183" s="282"/>
      <c r="L183" s="242"/>
      <c r="M183" s="97"/>
      <c r="N183" s="48"/>
      <c r="O183" s="98"/>
      <c r="P183" s="65"/>
      <c r="Q183" s="323"/>
      <c r="R183" s="163"/>
    </row>
    <row r="184" spans="1:18" ht="21.75" customHeight="1">
      <c r="A184" s="35">
        <f t="shared" si="13"/>
        <v>0</v>
      </c>
      <c r="B184" s="33">
        <f t="shared" si="14"/>
        <v>0</v>
      </c>
      <c r="C184" s="60">
        <f t="shared" si="16"/>
        <v>0</v>
      </c>
      <c r="D184" s="36"/>
      <c r="E184" s="71"/>
      <c r="F184" s="33">
        <f t="shared" si="15"/>
        <v>0</v>
      </c>
      <c r="G184" s="71"/>
      <c r="H184" s="32"/>
      <c r="I184" s="36">
        <f t="shared" si="12"/>
        <v>0</v>
      </c>
      <c r="J184" s="233"/>
      <c r="K184" s="281"/>
      <c r="L184" s="243"/>
      <c r="M184" s="99">
        <v>40</v>
      </c>
      <c r="N184" s="49">
        <v>80</v>
      </c>
      <c r="O184" s="100">
        <v>20</v>
      </c>
      <c r="P184" s="87" t="s">
        <v>439</v>
      </c>
      <c r="Q184" s="322" t="s">
        <v>224</v>
      </c>
      <c r="R184" s="164" t="s">
        <v>224</v>
      </c>
    </row>
    <row r="185" spans="1:18" ht="16.5" customHeight="1" thickBot="1">
      <c r="A185" s="68">
        <f t="shared" si="13"/>
        <v>0</v>
      </c>
      <c r="B185" s="37">
        <f t="shared" si="14"/>
        <v>0</v>
      </c>
      <c r="C185" s="70">
        <f t="shared" si="16"/>
        <v>0</v>
      </c>
      <c r="D185" s="305"/>
      <c r="E185" s="70"/>
      <c r="F185" s="37">
        <f t="shared" si="15"/>
        <v>0</v>
      </c>
      <c r="G185" s="70"/>
      <c r="H185" s="31"/>
      <c r="I185" s="37">
        <f t="shared" si="12"/>
        <v>0</v>
      </c>
      <c r="J185" s="147"/>
      <c r="K185" s="278"/>
      <c r="L185" s="242"/>
      <c r="M185" s="97">
        <v>41</v>
      </c>
      <c r="N185" s="48">
        <v>80</v>
      </c>
      <c r="O185" s="98">
        <v>20</v>
      </c>
      <c r="P185" s="299" t="s">
        <v>438</v>
      </c>
      <c r="Q185" s="323" t="s">
        <v>49</v>
      </c>
      <c r="R185" s="64"/>
    </row>
    <row r="186" spans="1:18" ht="16.5" customHeight="1">
      <c r="A186" s="34">
        <f t="shared" si="13"/>
        <v>640</v>
      </c>
      <c r="B186" s="36">
        <f>F186-C186</f>
        <v>6237.279999999999</v>
      </c>
      <c r="C186" s="71">
        <f t="shared" si="16"/>
        <v>100840.46</v>
      </c>
      <c r="D186" s="36">
        <v>100840.46</v>
      </c>
      <c r="E186" s="71"/>
      <c r="F186" s="36">
        <f t="shared" si="15"/>
        <v>107077.74</v>
      </c>
      <c r="G186" s="71">
        <v>99360</v>
      </c>
      <c r="H186" s="32">
        <v>7717.74</v>
      </c>
      <c r="I186" s="36">
        <f t="shared" si="12"/>
        <v>107717.74</v>
      </c>
      <c r="J186" s="233">
        <v>7717.74</v>
      </c>
      <c r="K186" s="268"/>
      <c r="L186" s="243">
        <v>100000</v>
      </c>
      <c r="M186" s="99">
        <v>42</v>
      </c>
      <c r="N186" s="49">
        <v>80</v>
      </c>
      <c r="O186" s="100">
        <v>20</v>
      </c>
      <c r="P186" s="302" t="s">
        <v>431</v>
      </c>
      <c r="Q186" s="324" t="s">
        <v>50</v>
      </c>
      <c r="R186" s="64"/>
    </row>
    <row r="187" spans="1:18" ht="16.5" customHeight="1">
      <c r="A187" s="35">
        <f t="shared" si="13"/>
        <v>0</v>
      </c>
      <c r="B187" s="33">
        <f t="shared" si="14"/>
        <v>0</v>
      </c>
      <c r="C187" s="60">
        <f t="shared" si="16"/>
        <v>0</v>
      </c>
      <c r="D187" s="33"/>
      <c r="E187" s="60"/>
      <c r="F187" s="33">
        <f t="shared" si="15"/>
        <v>0</v>
      </c>
      <c r="G187" s="60"/>
      <c r="H187" s="30"/>
      <c r="I187" s="33">
        <f t="shared" si="12"/>
        <v>0</v>
      </c>
      <c r="J187" s="146"/>
      <c r="K187" s="277"/>
      <c r="L187" s="247"/>
      <c r="M187" s="95">
        <v>50</v>
      </c>
      <c r="N187" s="47">
        <v>80</v>
      </c>
      <c r="O187" s="96">
        <v>20</v>
      </c>
      <c r="P187" s="87" t="s">
        <v>440</v>
      </c>
      <c r="Q187" s="314" t="s">
        <v>225</v>
      </c>
      <c r="R187" s="66" t="s">
        <v>225</v>
      </c>
    </row>
    <row r="188" spans="1:18" ht="16.5" customHeight="1">
      <c r="A188" s="35">
        <f t="shared" si="13"/>
        <v>0</v>
      </c>
      <c r="B188" s="33">
        <f t="shared" si="14"/>
        <v>0</v>
      </c>
      <c r="C188" s="60">
        <f t="shared" si="16"/>
        <v>0</v>
      </c>
      <c r="D188" s="33"/>
      <c r="E188" s="60"/>
      <c r="F188" s="33">
        <f t="shared" si="15"/>
        <v>0</v>
      </c>
      <c r="G188" s="60"/>
      <c r="H188" s="30"/>
      <c r="I188" s="33">
        <f t="shared" si="12"/>
        <v>0</v>
      </c>
      <c r="J188" s="146"/>
      <c r="K188" s="272"/>
      <c r="L188" s="246"/>
      <c r="M188" s="95">
        <v>51</v>
      </c>
      <c r="N188" s="47">
        <v>80</v>
      </c>
      <c r="O188" s="96">
        <v>20</v>
      </c>
      <c r="P188" s="84" t="s">
        <v>438</v>
      </c>
      <c r="Q188" s="315" t="s">
        <v>32</v>
      </c>
      <c r="R188" s="64"/>
    </row>
    <row r="189" spans="1:18" ht="24" customHeight="1">
      <c r="A189" s="35">
        <f t="shared" si="13"/>
        <v>0</v>
      </c>
      <c r="B189" s="33">
        <f t="shared" si="14"/>
        <v>0</v>
      </c>
      <c r="C189" s="60">
        <f t="shared" si="16"/>
        <v>0</v>
      </c>
      <c r="D189" s="33"/>
      <c r="E189" s="60"/>
      <c r="F189" s="33">
        <f t="shared" si="15"/>
        <v>0</v>
      </c>
      <c r="G189" s="60"/>
      <c r="H189" s="30"/>
      <c r="I189" s="33">
        <f t="shared" si="12"/>
        <v>0</v>
      </c>
      <c r="J189" s="146"/>
      <c r="K189" s="272"/>
      <c r="L189" s="246"/>
      <c r="M189" s="95">
        <v>52</v>
      </c>
      <c r="N189" s="47">
        <v>80</v>
      </c>
      <c r="O189" s="96">
        <v>20</v>
      </c>
      <c r="P189" s="84" t="s">
        <v>431</v>
      </c>
      <c r="Q189" s="315" t="s">
        <v>31</v>
      </c>
      <c r="R189" s="64"/>
    </row>
    <row r="190" spans="1:18" ht="19.5" customHeight="1">
      <c r="A190" s="35">
        <f t="shared" si="13"/>
        <v>0</v>
      </c>
      <c r="B190" s="33">
        <f t="shared" si="14"/>
        <v>0</v>
      </c>
      <c r="C190" s="60">
        <f t="shared" si="16"/>
        <v>0</v>
      </c>
      <c r="D190" s="33"/>
      <c r="E190" s="60"/>
      <c r="F190" s="33">
        <f t="shared" si="15"/>
        <v>0</v>
      </c>
      <c r="G190" s="60"/>
      <c r="H190" s="30"/>
      <c r="I190" s="33">
        <f t="shared" si="12"/>
        <v>0</v>
      </c>
      <c r="J190" s="146"/>
      <c r="K190" s="272"/>
      <c r="L190" s="246"/>
      <c r="M190" s="95">
        <v>80</v>
      </c>
      <c r="N190" s="47">
        <v>80</v>
      </c>
      <c r="O190" s="96">
        <v>20</v>
      </c>
      <c r="P190" s="87" t="s">
        <v>442</v>
      </c>
      <c r="Q190" s="314" t="s">
        <v>226</v>
      </c>
      <c r="R190" s="66" t="s">
        <v>226</v>
      </c>
    </row>
    <row r="191" spans="1:18" ht="16.5" customHeight="1">
      <c r="A191" s="35">
        <f t="shared" si="13"/>
        <v>22500</v>
      </c>
      <c r="B191" s="33">
        <f t="shared" si="14"/>
        <v>1037000</v>
      </c>
      <c r="C191" s="60">
        <f t="shared" si="16"/>
        <v>653700</v>
      </c>
      <c r="D191" s="33">
        <v>653700</v>
      </c>
      <c r="E191" s="60"/>
      <c r="F191" s="33">
        <f t="shared" si="15"/>
        <v>1690700</v>
      </c>
      <c r="G191" s="60">
        <v>977500</v>
      </c>
      <c r="H191" s="30">
        <v>713200</v>
      </c>
      <c r="I191" s="33">
        <f t="shared" si="12"/>
        <v>1713200</v>
      </c>
      <c r="J191" s="146">
        <v>713200</v>
      </c>
      <c r="K191" s="262"/>
      <c r="L191" s="149">
        <v>1000000</v>
      </c>
      <c r="M191" s="95">
        <v>81</v>
      </c>
      <c r="N191" s="47">
        <v>80</v>
      </c>
      <c r="O191" s="96">
        <v>20</v>
      </c>
      <c r="P191" s="88" t="s">
        <v>441</v>
      </c>
      <c r="Q191" s="315" t="s">
        <v>196</v>
      </c>
      <c r="R191" s="64"/>
    </row>
    <row r="192" spans="1:18" ht="16.5" customHeight="1">
      <c r="A192" s="35">
        <f t="shared" si="13"/>
        <v>17200</v>
      </c>
      <c r="B192" s="33">
        <f t="shared" si="14"/>
        <v>533400</v>
      </c>
      <c r="C192" s="60">
        <f>E192+D192</f>
        <v>531000</v>
      </c>
      <c r="D192" s="33">
        <v>531000</v>
      </c>
      <c r="E192" s="60"/>
      <c r="F192" s="33">
        <f t="shared" si="15"/>
        <v>1064400</v>
      </c>
      <c r="G192" s="60">
        <v>582800</v>
      </c>
      <c r="H192" s="30">
        <v>481600</v>
      </c>
      <c r="I192" s="33">
        <f t="shared" si="12"/>
        <v>1081600</v>
      </c>
      <c r="J192" s="146">
        <v>481600</v>
      </c>
      <c r="K192" s="262"/>
      <c r="L192" s="149">
        <v>600000</v>
      </c>
      <c r="M192" s="95">
        <v>82</v>
      </c>
      <c r="N192" s="47">
        <v>80</v>
      </c>
      <c r="O192" s="96">
        <v>20</v>
      </c>
      <c r="P192" s="88" t="s">
        <v>443</v>
      </c>
      <c r="Q192" s="315" t="s">
        <v>197</v>
      </c>
      <c r="R192" s="64"/>
    </row>
    <row r="193" spans="1:18" ht="16.5" customHeight="1">
      <c r="A193" s="35">
        <f t="shared" si="13"/>
        <v>0</v>
      </c>
      <c r="B193" s="33">
        <f t="shared" si="14"/>
        <v>0</v>
      </c>
      <c r="C193" s="60">
        <f t="shared" si="16"/>
        <v>0</v>
      </c>
      <c r="D193" s="33"/>
      <c r="E193" s="60"/>
      <c r="F193" s="33">
        <f t="shared" si="15"/>
        <v>0</v>
      </c>
      <c r="G193" s="60"/>
      <c r="H193" s="30"/>
      <c r="I193" s="33">
        <f t="shared" si="12"/>
        <v>0</v>
      </c>
      <c r="J193" s="146"/>
      <c r="K193" s="265"/>
      <c r="L193" s="149"/>
      <c r="M193" s="95"/>
      <c r="N193" s="47"/>
      <c r="O193" s="96"/>
      <c r="P193" s="87" t="s">
        <v>445</v>
      </c>
      <c r="Q193" s="314" t="s">
        <v>185</v>
      </c>
      <c r="R193" s="66" t="s">
        <v>185</v>
      </c>
    </row>
    <row r="194" spans="1:18" ht="16.5" customHeight="1">
      <c r="A194" s="35">
        <f t="shared" si="13"/>
        <v>0</v>
      </c>
      <c r="B194" s="33">
        <f t="shared" si="14"/>
        <v>0</v>
      </c>
      <c r="C194" s="60">
        <f t="shared" si="16"/>
        <v>0</v>
      </c>
      <c r="D194" s="33"/>
      <c r="E194" s="60"/>
      <c r="F194" s="33">
        <f t="shared" si="15"/>
        <v>0</v>
      </c>
      <c r="G194" s="60"/>
      <c r="H194" s="30"/>
      <c r="I194" s="33">
        <f t="shared" si="12"/>
        <v>0</v>
      </c>
      <c r="J194" s="146"/>
      <c r="K194" s="265"/>
      <c r="L194" s="149"/>
      <c r="M194" s="95">
        <v>10</v>
      </c>
      <c r="N194" s="47">
        <v>90</v>
      </c>
      <c r="O194" s="96">
        <v>20</v>
      </c>
      <c r="P194" s="64"/>
      <c r="Q194" s="315"/>
      <c r="R194" s="64"/>
    </row>
    <row r="195" spans="1:18" ht="16.5" customHeight="1">
      <c r="A195" s="35">
        <f t="shared" si="13"/>
        <v>0</v>
      </c>
      <c r="B195" s="33">
        <f t="shared" si="14"/>
        <v>0</v>
      </c>
      <c r="C195" s="60">
        <f t="shared" si="16"/>
        <v>0</v>
      </c>
      <c r="D195" s="33"/>
      <c r="E195" s="60"/>
      <c r="F195" s="33">
        <f t="shared" si="15"/>
        <v>0</v>
      </c>
      <c r="G195" s="60"/>
      <c r="H195" s="30"/>
      <c r="I195" s="33">
        <f aca="true" t="shared" si="17" ref="I195:I203">L195+K195+J195</f>
        <v>0</v>
      </c>
      <c r="J195" s="146"/>
      <c r="K195" s="265"/>
      <c r="L195" s="149"/>
      <c r="M195" s="95">
        <v>11</v>
      </c>
      <c r="N195" s="47">
        <v>90</v>
      </c>
      <c r="O195" s="96">
        <v>20</v>
      </c>
      <c r="P195" s="88" t="s">
        <v>444</v>
      </c>
      <c r="Q195" s="315" t="s">
        <v>157</v>
      </c>
      <c r="R195" s="64"/>
    </row>
    <row r="196" spans="1:18" ht="16.5" customHeight="1">
      <c r="A196" s="35">
        <f t="shared" si="13"/>
        <v>0</v>
      </c>
      <c r="B196" s="33">
        <f t="shared" si="14"/>
        <v>0</v>
      </c>
      <c r="C196" s="60">
        <f t="shared" si="16"/>
        <v>0</v>
      </c>
      <c r="D196" s="33"/>
      <c r="E196" s="60"/>
      <c r="F196" s="33">
        <f t="shared" si="15"/>
        <v>0</v>
      </c>
      <c r="G196" s="60"/>
      <c r="H196" s="30"/>
      <c r="I196" s="33">
        <f t="shared" si="17"/>
        <v>0</v>
      </c>
      <c r="J196" s="146"/>
      <c r="K196" s="265"/>
      <c r="L196" s="149"/>
      <c r="M196" s="95">
        <v>20</v>
      </c>
      <c r="N196" s="47">
        <v>90</v>
      </c>
      <c r="O196" s="96">
        <v>20</v>
      </c>
      <c r="P196" s="64"/>
      <c r="Q196" s="315"/>
      <c r="R196" s="64"/>
    </row>
    <row r="197" spans="1:18" ht="16.5" customHeight="1">
      <c r="A197" s="35">
        <f t="shared" si="13"/>
        <v>0</v>
      </c>
      <c r="B197" s="33">
        <f t="shared" si="14"/>
        <v>0</v>
      </c>
      <c r="C197" s="60">
        <f t="shared" si="16"/>
        <v>0</v>
      </c>
      <c r="D197" s="33"/>
      <c r="E197" s="60"/>
      <c r="F197" s="33">
        <f t="shared" si="15"/>
        <v>0</v>
      </c>
      <c r="G197" s="60"/>
      <c r="H197" s="30"/>
      <c r="I197" s="33">
        <f t="shared" si="17"/>
        <v>0</v>
      </c>
      <c r="J197" s="146"/>
      <c r="K197" s="265"/>
      <c r="L197" s="149"/>
      <c r="M197" s="95">
        <v>20</v>
      </c>
      <c r="N197" s="47">
        <v>90</v>
      </c>
      <c r="O197" s="96">
        <v>20</v>
      </c>
      <c r="P197" s="87" t="s">
        <v>446</v>
      </c>
      <c r="Q197" s="314" t="s">
        <v>227</v>
      </c>
      <c r="R197" s="66" t="s">
        <v>227</v>
      </c>
    </row>
    <row r="198" spans="1:18" ht="16.5" customHeight="1">
      <c r="A198" s="35">
        <f aca="true" t="shared" si="18" ref="A198:A260">I198-F198</f>
        <v>100</v>
      </c>
      <c r="B198" s="33">
        <f aca="true" t="shared" si="19" ref="B198:B260">F198-C198</f>
        <v>0</v>
      </c>
      <c r="C198" s="60">
        <f aca="true" t="shared" si="20" ref="C198:C260">E198+D198</f>
        <v>0</v>
      </c>
      <c r="D198" s="204"/>
      <c r="E198" s="60"/>
      <c r="F198" s="33">
        <f aca="true" t="shared" si="21" ref="F198:F260">H198+G198</f>
        <v>0</v>
      </c>
      <c r="G198" s="60"/>
      <c r="H198" s="30"/>
      <c r="I198" s="33">
        <f t="shared" si="17"/>
        <v>100</v>
      </c>
      <c r="J198" s="146"/>
      <c r="K198" s="265"/>
      <c r="L198" s="149">
        <v>100</v>
      </c>
      <c r="M198" s="95">
        <v>21</v>
      </c>
      <c r="N198" s="47">
        <v>90</v>
      </c>
      <c r="O198" s="96">
        <v>20</v>
      </c>
      <c r="P198" s="84" t="s">
        <v>447</v>
      </c>
      <c r="Q198" s="75" t="s">
        <v>192</v>
      </c>
      <c r="R198" s="64"/>
    </row>
    <row r="199" spans="1:18" ht="16.5" customHeight="1">
      <c r="A199" s="35">
        <f t="shared" si="18"/>
        <v>0</v>
      </c>
      <c r="B199" s="33">
        <f>F199-C199</f>
        <v>389274.78</v>
      </c>
      <c r="C199" s="60">
        <f t="shared" si="20"/>
        <v>1182467.74</v>
      </c>
      <c r="D199" s="33">
        <v>1182467.74</v>
      </c>
      <c r="E199" s="60"/>
      <c r="F199" s="33">
        <f t="shared" si="21"/>
        <v>1571742.52</v>
      </c>
      <c r="G199" s="60">
        <v>1300000</v>
      </c>
      <c r="H199" s="30">
        <v>271742.52</v>
      </c>
      <c r="I199" s="33">
        <f t="shared" si="17"/>
        <v>1571742.52</v>
      </c>
      <c r="J199" s="146">
        <v>271742.52</v>
      </c>
      <c r="K199" s="265"/>
      <c r="L199" s="149">
        <v>1300000</v>
      </c>
      <c r="M199" s="95">
        <v>22</v>
      </c>
      <c r="N199" s="47">
        <v>90</v>
      </c>
      <c r="O199" s="96">
        <v>20</v>
      </c>
      <c r="P199" s="84" t="s">
        <v>448</v>
      </c>
      <c r="Q199" s="75" t="s">
        <v>158</v>
      </c>
      <c r="R199" s="64"/>
    </row>
    <row r="200" spans="1:18" ht="16.5" customHeight="1">
      <c r="A200" s="35">
        <f t="shared" si="18"/>
        <v>0</v>
      </c>
      <c r="B200" s="33">
        <f t="shared" si="19"/>
        <v>0</v>
      </c>
      <c r="C200" s="60">
        <f t="shared" si="20"/>
        <v>0</v>
      </c>
      <c r="D200" s="33"/>
      <c r="E200" s="60"/>
      <c r="F200" s="33">
        <f t="shared" si="21"/>
        <v>0</v>
      </c>
      <c r="G200" s="60"/>
      <c r="H200" s="30"/>
      <c r="I200" s="33">
        <f t="shared" si="17"/>
        <v>0</v>
      </c>
      <c r="J200" s="146"/>
      <c r="K200" s="272"/>
      <c r="L200" s="246"/>
      <c r="M200" s="95">
        <v>24</v>
      </c>
      <c r="N200" s="47">
        <v>90</v>
      </c>
      <c r="O200" s="96">
        <v>20</v>
      </c>
      <c r="P200" s="85" t="s">
        <v>449</v>
      </c>
      <c r="Q200" s="75" t="s">
        <v>159</v>
      </c>
      <c r="R200" s="64"/>
    </row>
    <row r="201" spans="1:18" ht="16.5" customHeight="1">
      <c r="A201" s="35">
        <f t="shared" si="18"/>
        <v>0</v>
      </c>
      <c r="B201" s="33">
        <f t="shared" si="19"/>
        <v>0</v>
      </c>
      <c r="C201" s="60">
        <f t="shared" si="20"/>
        <v>0</v>
      </c>
      <c r="D201" s="33"/>
      <c r="E201" s="60"/>
      <c r="F201" s="33">
        <f t="shared" si="21"/>
        <v>0</v>
      </c>
      <c r="G201" s="60"/>
      <c r="H201" s="30"/>
      <c r="I201" s="33">
        <f t="shared" si="17"/>
        <v>0</v>
      </c>
      <c r="J201" s="146"/>
      <c r="K201" s="272"/>
      <c r="L201" s="246"/>
      <c r="M201" s="95">
        <v>71</v>
      </c>
      <c r="N201" s="47">
        <v>80</v>
      </c>
      <c r="O201" s="96">
        <v>20</v>
      </c>
      <c r="P201" s="84" t="s">
        <v>450</v>
      </c>
      <c r="Q201" s="75" t="s">
        <v>33</v>
      </c>
      <c r="R201" s="64"/>
    </row>
    <row r="202" spans="1:18" ht="16.5" customHeight="1">
      <c r="A202" s="35">
        <f t="shared" si="18"/>
        <v>0</v>
      </c>
      <c r="B202" s="33">
        <f t="shared" si="19"/>
        <v>0</v>
      </c>
      <c r="C202" s="60">
        <f t="shared" si="20"/>
        <v>0</v>
      </c>
      <c r="D202" s="33"/>
      <c r="E202" s="60"/>
      <c r="F202" s="33">
        <f t="shared" si="21"/>
        <v>0</v>
      </c>
      <c r="G202" s="60"/>
      <c r="H202" s="30"/>
      <c r="I202" s="33">
        <f t="shared" si="17"/>
        <v>0</v>
      </c>
      <c r="J202" s="146"/>
      <c r="K202" s="272"/>
      <c r="L202" s="246"/>
      <c r="M202" s="95">
        <v>72</v>
      </c>
      <c r="N202" s="47">
        <v>80</v>
      </c>
      <c r="O202" s="96">
        <v>20</v>
      </c>
      <c r="P202" s="84" t="s">
        <v>451</v>
      </c>
      <c r="Q202" s="75" t="s">
        <v>34</v>
      </c>
      <c r="R202" s="64"/>
    </row>
    <row r="203" spans="1:18" ht="16.5" customHeight="1" thickBot="1">
      <c r="A203" s="35">
        <f t="shared" si="18"/>
        <v>0</v>
      </c>
      <c r="B203" s="33">
        <f t="shared" si="19"/>
        <v>0</v>
      </c>
      <c r="C203" s="60">
        <f t="shared" si="20"/>
        <v>0</v>
      </c>
      <c r="D203" s="33"/>
      <c r="E203" s="60"/>
      <c r="F203" s="37">
        <f t="shared" si="21"/>
        <v>0</v>
      </c>
      <c r="G203" s="42"/>
      <c r="H203" s="41"/>
      <c r="I203" s="40">
        <f t="shared" si="17"/>
        <v>0</v>
      </c>
      <c r="J203" s="234"/>
      <c r="K203" s="280"/>
      <c r="L203" s="249"/>
      <c r="M203" s="103">
        <v>73</v>
      </c>
      <c r="N203" s="50">
        <v>80</v>
      </c>
      <c r="O203" s="104">
        <v>20</v>
      </c>
      <c r="P203" s="84" t="s">
        <v>452</v>
      </c>
      <c r="Q203" s="79" t="s">
        <v>35</v>
      </c>
      <c r="R203" s="165"/>
    </row>
    <row r="204" spans="1:19" ht="36.75" customHeight="1" thickBot="1">
      <c r="A204" s="122">
        <f aca="true" t="shared" si="22" ref="A204:K204">SUM(A125:A203)</f>
        <v>1128499.9100000001</v>
      </c>
      <c r="B204" s="122">
        <f t="shared" si="22"/>
        <v>3927958.2700000005</v>
      </c>
      <c r="C204" s="194">
        <f t="shared" si="22"/>
        <v>6288562.08</v>
      </c>
      <c r="D204" s="122">
        <f t="shared" si="22"/>
        <v>6633922.08</v>
      </c>
      <c r="E204" s="203">
        <f t="shared" si="22"/>
        <v>0</v>
      </c>
      <c r="F204" s="122">
        <f t="shared" si="22"/>
        <v>10216520.35</v>
      </c>
      <c r="G204" s="195">
        <f t="shared" si="22"/>
        <v>7698900.09</v>
      </c>
      <c r="H204" s="122">
        <f t="shared" si="22"/>
        <v>2654420.2600000002</v>
      </c>
      <c r="I204" s="122">
        <f t="shared" si="22"/>
        <v>11345020.26</v>
      </c>
      <c r="J204" s="194">
        <f t="shared" si="22"/>
        <v>2654420.2600000002</v>
      </c>
      <c r="K204" s="206">
        <f t="shared" si="22"/>
        <v>-340000</v>
      </c>
      <c r="L204" s="195">
        <f>SUM(L125:L203)</f>
        <v>9030600</v>
      </c>
      <c r="M204" s="127"/>
      <c r="N204" s="128"/>
      <c r="O204" s="129"/>
      <c r="P204" s="121" t="s">
        <v>486</v>
      </c>
      <c r="Q204" s="120" t="s">
        <v>190</v>
      </c>
      <c r="R204" s="326" t="s">
        <v>190</v>
      </c>
      <c r="S204" s="327"/>
    </row>
    <row r="205" spans="1:18" ht="25.5" customHeight="1">
      <c r="A205" s="35">
        <f t="shared" si="18"/>
        <v>0</v>
      </c>
      <c r="B205" s="33">
        <f t="shared" si="19"/>
        <v>0</v>
      </c>
      <c r="C205" s="60">
        <f t="shared" si="20"/>
        <v>0</v>
      </c>
      <c r="D205" s="33"/>
      <c r="E205" s="60"/>
      <c r="F205" s="33">
        <f t="shared" si="21"/>
        <v>0</v>
      </c>
      <c r="G205" s="73"/>
      <c r="H205" s="32"/>
      <c r="I205" s="36">
        <f aca="true" t="shared" si="23" ref="I205:I243">L205+K205+J205</f>
        <v>0</v>
      </c>
      <c r="J205" s="233"/>
      <c r="K205" s="285"/>
      <c r="L205" s="250"/>
      <c r="M205" s="99"/>
      <c r="N205" s="49"/>
      <c r="O205" s="100"/>
      <c r="P205" s="87" t="s">
        <v>453</v>
      </c>
      <c r="Q205" s="80" t="s">
        <v>186</v>
      </c>
      <c r="R205" s="167"/>
    </row>
    <row r="206" spans="1:18" ht="30.75" customHeight="1">
      <c r="A206" s="35">
        <f t="shared" si="18"/>
        <v>0</v>
      </c>
      <c r="B206" s="33">
        <f t="shared" si="19"/>
        <v>0</v>
      </c>
      <c r="C206" s="60">
        <f t="shared" si="20"/>
        <v>0</v>
      </c>
      <c r="D206" s="33"/>
      <c r="E206" s="60"/>
      <c r="F206" s="33">
        <f t="shared" si="21"/>
        <v>0</v>
      </c>
      <c r="G206" s="60"/>
      <c r="H206" s="30"/>
      <c r="I206" s="33">
        <f t="shared" si="23"/>
        <v>0</v>
      </c>
      <c r="J206" s="146"/>
      <c r="K206" s="286"/>
      <c r="L206" s="251"/>
      <c r="M206" s="95"/>
      <c r="N206" s="47"/>
      <c r="O206" s="96"/>
      <c r="P206" s="87" t="s">
        <v>455</v>
      </c>
      <c r="Q206" s="75" t="s">
        <v>41</v>
      </c>
      <c r="R206" s="64"/>
    </row>
    <row r="207" spans="1:18" ht="20.25" customHeight="1">
      <c r="A207" s="35">
        <f t="shared" si="18"/>
        <v>0</v>
      </c>
      <c r="B207" s="33">
        <f t="shared" si="19"/>
        <v>0</v>
      </c>
      <c r="C207" s="60">
        <f t="shared" si="20"/>
        <v>0</v>
      </c>
      <c r="D207" s="33"/>
      <c r="E207" s="60"/>
      <c r="F207" s="33">
        <f t="shared" si="21"/>
        <v>0</v>
      </c>
      <c r="G207" s="60"/>
      <c r="H207" s="30"/>
      <c r="I207" s="33">
        <f t="shared" si="23"/>
        <v>0</v>
      </c>
      <c r="J207" s="146"/>
      <c r="K207" s="286"/>
      <c r="L207" s="251"/>
      <c r="M207" s="95">
        <v>10</v>
      </c>
      <c r="N207" s="47">
        <v>10</v>
      </c>
      <c r="O207" s="96">
        <v>30</v>
      </c>
      <c r="P207" s="87" t="s">
        <v>454</v>
      </c>
      <c r="Q207" s="314" t="s">
        <v>228</v>
      </c>
      <c r="R207" s="66" t="s">
        <v>228</v>
      </c>
    </row>
    <row r="208" spans="1:18" ht="24" customHeight="1">
      <c r="A208" s="35">
        <f t="shared" si="18"/>
        <v>400000</v>
      </c>
      <c r="B208" s="33">
        <f t="shared" si="19"/>
        <v>0</v>
      </c>
      <c r="C208" s="60">
        <f t="shared" si="20"/>
        <v>115900</v>
      </c>
      <c r="D208" s="33">
        <v>115900</v>
      </c>
      <c r="E208" s="60"/>
      <c r="F208" s="33">
        <f t="shared" si="21"/>
        <v>115900</v>
      </c>
      <c r="G208" s="60"/>
      <c r="H208" s="30">
        <v>115900</v>
      </c>
      <c r="I208" s="33">
        <f t="shared" si="23"/>
        <v>515900</v>
      </c>
      <c r="J208" s="146">
        <v>115900</v>
      </c>
      <c r="K208" s="262"/>
      <c r="L208" s="149">
        <v>400000</v>
      </c>
      <c r="M208" s="95">
        <v>11</v>
      </c>
      <c r="N208" s="47">
        <v>10</v>
      </c>
      <c r="O208" s="96">
        <v>30</v>
      </c>
      <c r="P208" s="84" t="s">
        <v>456</v>
      </c>
      <c r="Q208" s="78" t="s">
        <v>52</v>
      </c>
      <c r="R208" s="65"/>
    </row>
    <row r="209" spans="1:18" ht="21" customHeight="1">
      <c r="A209" s="35">
        <f t="shared" si="18"/>
        <v>150000</v>
      </c>
      <c r="B209" s="33">
        <f t="shared" si="19"/>
        <v>0</v>
      </c>
      <c r="C209" s="60">
        <f t="shared" si="20"/>
        <v>138000</v>
      </c>
      <c r="D209" s="33">
        <v>138000</v>
      </c>
      <c r="E209" s="60"/>
      <c r="F209" s="33">
        <f t="shared" si="21"/>
        <v>138000</v>
      </c>
      <c r="G209" s="60"/>
      <c r="H209" s="30">
        <v>138000</v>
      </c>
      <c r="I209" s="33">
        <f t="shared" si="23"/>
        <v>288000</v>
      </c>
      <c r="J209" s="146">
        <v>138000</v>
      </c>
      <c r="K209" s="262"/>
      <c r="L209" s="149">
        <v>150000</v>
      </c>
      <c r="M209" s="95">
        <v>12</v>
      </c>
      <c r="N209" s="47">
        <v>10</v>
      </c>
      <c r="O209" s="96">
        <v>30</v>
      </c>
      <c r="P209" s="84" t="s">
        <v>457</v>
      </c>
      <c r="Q209" s="75" t="s">
        <v>53</v>
      </c>
      <c r="R209" s="64"/>
    </row>
    <row r="210" spans="1:18" ht="19.5" customHeight="1" thickBot="1">
      <c r="A210" s="35">
        <f t="shared" si="18"/>
        <v>50000</v>
      </c>
      <c r="B210" s="33">
        <f t="shared" si="19"/>
        <v>0</v>
      </c>
      <c r="C210" s="60">
        <f t="shared" si="20"/>
        <v>55000</v>
      </c>
      <c r="D210" s="33">
        <v>55000</v>
      </c>
      <c r="E210" s="60"/>
      <c r="F210" s="33">
        <f t="shared" si="21"/>
        <v>55000</v>
      </c>
      <c r="G210" s="42"/>
      <c r="H210" s="31">
        <v>55000</v>
      </c>
      <c r="I210" s="37">
        <f t="shared" si="23"/>
        <v>105000</v>
      </c>
      <c r="J210" s="147">
        <v>55000</v>
      </c>
      <c r="K210" s="284"/>
      <c r="L210" s="242">
        <v>50000</v>
      </c>
      <c r="M210" s="97">
        <v>13</v>
      </c>
      <c r="N210" s="48">
        <v>10</v>
      </c>
      <c r="O210" s="98">
        <v>30</v>
      </c>
      <c r="P210" s="84" t="s">
        <v>458</v>
      </c>
      <c r="Q210" s="76" t="s">
        <v>42</v>
      </c>
      <c r="R210" s="163"/>
    </row>
    <row r="211" spans="1:18" ht="22.5" customHeight="1">
      <c r="A211" s="35">
        <f t="shared" si="18"/>
        <v>123448.79999999999</v>
      </c>
      <c r="B211" s="33">
        <f t="shared" si="19"/>
        <v>0</v>
      </c>
      <c r="C211" s="60">
        <f t="shared" si="20"/>
        <v>476551.2</v>
      </c>
      <c r="D211" s="33">
        <v>476551.2</v>
      </c>
      <c r="E211" s="60"/>
      <c r="F211" s="33">
        <f t="shared" si="21"/>
        <v>476551.2</v>
      </c>
      <c r="G211" s="73">
        <v>476551.2</v>
      </c>
      <c r="H211" s="32"/>
      <c r="I211" s="36">
        <f t="shared" si="23"/>
        <v>600000</v>
      </c>
      <c r="J211" s="233"/>
      <c r="K211" s="287">
        <v>-100000</v>
      </c>
      <c r="L211" s="243">
        <v>700000</v>
      </c>
      <c r="M211" s="99">
        <v>14</v>
      </c>
      <c r="N211" s="49">
        <v>10</v>
      </c>
      <c r="O211" s="100">
        <v>30</v>
      </c>
      <c r="P211" s="84" t="s">
        <v>459</v>
      </c>
      <c r="Q211" s="77" t="s">
        <v>15</v>
      </c>
      <c r="R211" s="168"/>
    </row>
    <row r="212" spans="1:18" ht="20.25" customHeight="1">
      <c r="A212" s="35">
        <f t="shared" si="18"/>
        <v>100</v>
      </c>
      <c r="B212" s="33">
        <f t="shared" si="19"/>
        <v>0</v>
      </c>
      <c r="C212" s="60">
        <f t="shared" si="20"/>
        <v>0</v>
      </c>
      <c r="D212" s="33"/>
      <c r="E212" s="60"/>
      <c r="F212" s="33">
        <f t="shared" si="21"/>
        <v>0</v>
      </c>
      <c r="G212" s="60"/>
      <c r="H212" s="30"/>
      <c r="I212" s="33">
        <f t="shared" si="23"/>
        <v>100</v>
      </c>
      <c r="J212" s="146"/>
      <c r="K212" s="275"/>
      <c r="L212" s="149">
        <v>100</v>
      </c>
      <c r="M212" s="95">
        <v>15</v>
      </c>
      <c r="N212" s="47">
        <v>10</v>
      </c>
      <c r="O212" s="96">
        <v>30</v>
      </c>
      <c r="P212" s="84" t="s">
        <v>460</v>
      </c>
      <c r="Q212" s="75" t="s">
        <v>16</v>
      </c>
      <c r="R212" s="64"/>
    </row>
    <row r="213" spans="1:18" ht="20.25" customHeight="1">
      <c r="A213" s="35">
        <f t="shared" si="18"/>
        <v>77840</v>
      </c>
      <c r="B213" s="33">
        <f t="shared" si="19"/>
        <v>122160</v>
      </c>
      <c r="C213" s="60">
        <f t="shared" si="20"/>
        <v>0</v>
      </c>
      <c r="D213" s="33">
        <v>0</v>
      </c>
      <c r="E213" s="60"/>
      <c r="F213" s="33">
        <f t="shared" si="21"/>
        <v>122160</v>
      </c>
      <c r="G213" s="60">
        <v>122160</v>
      </c>
      <c r="H213" s="30"/>
      <c r="I213" s="33">
        <f t="shared" si="23"/>
        <v>200000</v>
      </c>
      <c r="J213" s="146"/>
      <c r="K213" s="275"/>
      <c r="L213" s="149">
        <v>200000</v>
      </c>
      <c r="M213" s="95">
        <v>16</v>
      </c>
      <c r="N213" s="47">
        <v>10</v>
      </c>
      <c r="O213" s="96">
        <v>30</v>
      </c>
      <c r="P213" s="84" t="s">
        <v>461</v>
      </c>
      <c r="Q213" s="75" t="s">
        <v>17</v>
      </c>
      <c r="R213" s="64"/>
    </row>
    <row r="214" spans="1:18" ht="24.75" customHeight="1">
      <c r="A214" s="35">
        <f t="shared" si="18"/>
        <v>116726.79999999999</v>
      </c>
      <c r="B214" s="33">
        <f t="shared" si="19"/>
        <v>0</v>
      </c>
      <c r="C214" s="60">
        <f t="shared" si="20"/>
        <v>283273.2</v>
      </c>
      <c r="D214" s="33">
        <v>283273.2</v>
      </c>
      <c r="E214" s="60"/>
      <c r="F214" s="33">
        <f t="shared" si="21"/>
        <v>283273.2</v>
      </c>
      <c r="G214" s="60">
        <v>283273.2</v>
      </c>
      <c r="H214" s="30"/>
      <c r="I214" s="33">
        <f t="shared" si="23"/>
        <v>400000</v>
      </c>
      <c r="J214" s="146"/>
      <c r="K214" s="271">
        <v>100000</v>
      </c>
      <c r="L214" s="149">
        <v>300000</v>
      </c>
      <c r="M214" s="95">
        <v>17</v>
      </c>
      <c r="N214" s="47">
        <v>10</v>
      </c>
      <c r="O214" s="96">
        <v>30</v>
      </c>
      <c r="P214" s="84" t="s">
        <v>437</v>
      </c>
      <c r="Q214" s="75" t="s">
        <v>18</v>
      </c>
      <c r="R214" s="64"/>
    </row>
    <row r="215" spans="1:18" ht="28.5" customHeight="1">
      <c r="A215" s="35">
        <f t="shared" si="18"/>
        <v>0</v>
      </c>
      <c r="B215" s="33">
        <f t="shared" si="19"/>
        <v>0</v>
      </c>
      <c r="C215" s="60">
        <f t="shared" si="20"/>
        <v>0</v>
      </c>
      <c r="D215" s="33"/>
      <c r="E215" s="60"/>
      <c r="F215" s="33">
        <f t="shared" si="21"/>
        <v>0</v>
      </c>
      <c r="G215" s="60"/>
      <c r="H215" s="30"/>
      <c r="I215" s="33">
        <f t="shared" si="23"/>
        <v>0</v>
      </c>
      <c r="J215" s="146"/>
      <c r="K215" s="275"/>
      <c r="L215" s="246"/>
      <c r="M215" s="95">
        <v>18</v>
      </c>
      <c r="N215" s="47">
        <v>10</v>
      </c>
      <c r="O215" s="96">
        <v>30</v>
      </c>
      <c r="P215" s="84" t="s">
        <v>462</v>
      </c>
      <c r="Q215" s="75" t="s">
        <v>19</v>
      </c>
      <c r="R215" s="64"/>
    </row>
    <row r="216" spans="1:18" ht="22.5" customHeight="1" thickBot="1">
      <c r="A216" s="35">
        <f t="shared" si="18"/>
        <v>0</v>
      </c>
      <c r="B216" s="33">
        <f t="shared" si="19"/>
        <v>0</v>
      </c>
      <c r="C216" s="60">
        <f t="shared" si="20"/>
        <v>0</v>
      </c>
      <c r="D216" s="304"/>
      <c r="E216" s="60"/>
      <c r="F216" s="33">
        <f t="shared" si="21"/>
        <v>0</v>
      </c>
      <c r="G216" s="60"/>
      <c r="H216" s="30"/>
      <c r="I216" s="33">
        <f t="shared" si="23"/>
        <v>0</v>
      </c>
      <c r="J216" s="146"/>
      <c r="K216" s="275"/>
      <c r="L216" s="246"/>
      <c r="M216" s="95">
        <v>20</v>
      </c>
      <c r="N216" s="47">
        <v>10</v>
      </c>
      <c r="O216" s="96">
        <v>30</v>
      </c>
      <c r="P216" s="87" t="s">
        <v>463</v>
      </c>
      <c r="Q216" s="314" t="s">
        <v>229</v>
      </c>
      <c r="R216" s="66" t="s">
        <v>229</v>
      </c>
    </row>
    <row r="217" spans="1:18" ht="23.25" customHeight="1">
      <c r="A217" s="35">
        <f t="shared" si="18"/>
        <v>2308160</v>
      </c>
      <c r="B217" s="33">
        <f t="shared" si="19"/>
        <v>1566332.31</v>
      </c>
      <c r="C217" s="60">
        <f t="shared" si="20"/>
        <v>3240859.68</v>
      </c>
      <c r="D217" s="33">
        <v>3240859.68</v>
      </c>
      <c r="E217" s="60"/>
      <c r="F217" s="33">
        <f t="shared" si="21"/>
        <v>4807191.99</v>
      </c>
      <c r="G217" s="60">
        <v>4791840</v>
      </c>
      <c r="H217" s="30">
        <v>15351.99</v>
      </c>
      <c r="I217" s="33">
        <f t="shared" si="23"/>
        <v>7115351.99</v>
      </c>
      <c r="J217" s="146">
        <v>15351.99</v>
      </c>
      <c r="K217" s="287">
        <f>-300000-100000</f>
        <v>-400000</v>
      </c>
      <c r="L217" s="149">
        <v>7500000</v>
      </c>
      <c r="M217" s="95">
        <v>21</v>
      </c>
      <c r="N217" s="47">
        <v>10</v>
      </c>
      <c r="O217" s="96">
        <v>30</v>
      </c>
      <c r="P217" s="84" t="s">
        <v>464</v>
      </c>
      <c r="Q217" s="75" t="s">
        <v>43</v>
      </c>
      <c r="R217" s="64"/>
    </row>
    <row r="218" spans="1:18" ht="21" customHeight="1">
      <c r="A218" s="35">
        <f t="shared" si="18"/>
        <v>600119.6</v>
      </c>
      <c r="B218" s="33">
        <f t="shared" si="19"/>
        <v>453027.4199999999</v>
      </c>
      <c r="C218" s="60">
        <f t="shared" si="20"/>
        <v>199880.4</v>
      </c>
      <c r="D218" s="33">
        <v>199880.4</v>
      </c>
      <c r="E218" s="60"/>
      <c r="F218" s="33">
        <f t="shared" si="21"/>
        <v>652907.82</v>
      </c>
      <c r="G218" s="60">
        <v>199880.4</v>
      </c>
      <c r="H218" s="30">
        <v>453027.42</v>
      </c>
      <c r="I218" s="33">
        <f t="shared" si="23"/>
        <v>1253027.42</v>
      </c>
      <c r="J218" s="146">
        <v>453027.42</v>
      </c>
      <c r="K218" s="262"/>
      <c r="L218" s="149">
        <v>800000</v>
      </c>
      <c r="M218" s="95">
        <v>22</v>
      </c>
      <c r="N218" s="47">
        <v>10</v>
      </c>
      <c r="O218" s="96">
        <v>30</v>
      </c>
      <c r="P218" s="84" t="s">
        <v>465</v>
      </c>
      <c r="Q218" s="75" t="s">
        <v>22</v>
      </c>
      <c r="R218" s="64"/>
    </row>
    <row r="219" spans="1:18" ht="30.75" customHeight="1" thickBot="1">
      <c r="A219" s="68">
        <f t="shared" si="18"/>
        <v>0</v>
      </c>
      <c r="B219" s="37">
        <f t="shared" si="19"/>
        <v>0</v>
      </c>
      <c r="C219" s="70">
        <f t="shared" si="20"/>
        <v>0</v>
      </c>
      <c r="D219" s="306"/>
      <c r="E219" s="70"/>
      <c r="F219" s="37">
        <f t="shared" si="21"/>
        <v>0</v>
      </c>
      <c r="G219" s="70"/>
      <c r="H219" s="31"/>
      <c r="I219" s="37">
        <f t="shared" si="23"/>
        <v>0</v>
      </c>
      <c r="J219" s="147"/>
      <c r="K219" s="282"/>
      <c r="L219" s="242"/>
      <c r="M219" s="97">
        <v>23</v>
      </c>
      <c r="N219" s="48">
        <v>10</v>
      </c>
      <c r="O219" s="98">
        <v>30</v>
      </c>
      <c r="P219" s="299" t="s">
        <v>466</v>
      </c>
      <c r="Q219" s="76" t="s">
        <v>160</v>
      </c>
      <c r="R219" s="163"/>
    </row>
    <row r="220" spans="1:18" ht="16.5" customHeight="1">
      <c r="A220" s="34">
        <f t="shared" si="18"/>
        <v>0</v>
      </c>
      <c r="B220" s="36">
        <f t="shared" si="19"/>
        <v>0</v>
      </c>
      <c r="C220" s="71">
        <f t="shared" si="20"/>
        <v>0</v>
      </c>
      <c r="D220" s="307"/>
      <c r="E220" s="71"/>
      <c r="F220" s="36">
        <f t="shared" si="21"/>
        <v>0</v>
      </c>
      <c r="G220" s="71"/>
      <c r="H220" s="32"/>
      <c r="I220" s="36">
        <f t="shared" si="23"/>
        <v>0</v>
      </c>
      <c r="J220" s="233"/>
      <c r="K220" s="274"/>
      <c r="L220" s="243"/>
      <c r="M220" s="99">
        <v>24</v>
      </c>
      <c r="N220" s="49">
        <v>10</v>
      </c>
      <c r="O220" s="100">
        <v>30</v>
      </c>
      <c r="P220" s="302" t="s">
        <v>467</v>
      </c>
      <c r="Q220" s="77" t="s">
        <v>20</v>
      </c>
      <c r="R220" s="168"/>
    </row>
    <row r="221" spans="1:19" ht="22.5" customHeight="1">
      <c r="A221" s="311">
        <f>I221-F221</f>
        <v>651493.9199999999</v>
      </c>
      <c r="B221" s="312">
        <f>F221-C221</f>
        <v>334084.3500000001</v>
      </c>
      <c r="C221" s="60">
        <f>E221+D221</f>
        <v>2122915.65</v>
      </c>
      <c r="D221" s="33">
        <v>2122915.65</v>
      </c>
      <c r="E221" s="60"/>
      <c r="F221" s="33">
        <v>2457000</v>
      </c>
      <c r="G221" s="60">
        <v>2457000</v>
      </c>
      <c r="H221" s="30">
        <v>108493.92</v>
      </c>
      <c r="I221" s="33">
        <f t="shared" si="23"/>
        <v>3108493.92</v>
      </c>
      <c r="J221" s="146">
        <v>108493.92</v>
      </c>
      <c r="K221" s="265"/>
      <c r="L221" s="149">
        <v>3000000</v>
      </c>
      <c r="M221" s="95">
        <v>25</v>
      </c>
      <c r="N221" s="47">
        <v>10</v>
      </c>
      <c r="O221" s="96">
        <v>30</v>
      </c>
      <c r="P221" s="84" t="s">
        <v>468</v>
      </c>
      <c r="Q221" s="78" t="s">
        <v>21</v>
      </c>
      <c r="R221" s="328"/>
      <c r="S221" s="320"/>
    </row>
    <row r="222" spans="1:18" ht="19.5" customHeight="1">
      <c r="A222" s="35">
        <f t="shared" si="18"/>
        <v>0</v>
      </c>
      <c r="B222" s="33">
        <f t="shared" si="19"/>
        <v>0</v>
      </c>
      <c r="C222" s="60">
        <f t="shared" si="20"/>
        <v>0</v>
      </c>
      <c r="D222" s="33"/>
      <c r="E222" s="60"/>
      <c r="F222" s="33">
        <f t="shared" si="21"/>
        <v>0</v>
      </c>
      <c r="G222" s="60"/>
      <c r="H222" s="30"/>
      <c r="I222" s="33">
        <f t="shared" si="23"/>
        <v>0</v>
      </c>
      <c r="J222" s="146"/>
      <c r="K222" s="272"/>
      <c r="L222" s="149"/>
      <c r="M222" s="95"/>
      <c r="N222" s="47"/>
      <c r="O222" s="96"/>
      <c r="P222" s="84"/>
      <c r="Q222" s="75"/>
      <c r="R222" s="64"/>
    </row>
    <row r="223" spans="1:18" ht="16.5" customHeight="1">
      <c r="A223" s="35">
        <f t="shared" si="18"/>
        <v>0</v>
      </c>
      <c r="B223" s="33">
        <f t="shared" si="19"/>
        <v>0</v>
      </c>
      <c r="C223" s="60">
        <f t="shared" si="20"/>
        <v>0</v>
      </c>
      <c r="D223" s="33"/>
      <c r="E223" s="60"/>
      <c r="F223" s="33">
        <f t="shared" si="21"/>
        <v>0</v>
      </c>
      <c r="G223" s="60"/>
      <c r="H223" s="30"/>
      <c r="I223" s="33">
        <f t="shared" si="23"/>
        <v>0</v>
      </c>
      <c r="J223" s="146"/>
      <c r="K223" s="272"/>
      <c r="L223" s="149"/>
      <c r="M223" s="95">
        <v>28</v>
      </c>
      <c r="N223" s="47">
        <v>10</v>
      </c>
      <c r="O223" s="96">
        <v>30</v>
      </c>
      <c r="P223" s="84" t="s">
        <v>469</v>
      </c>
      <c r="Q223" s="75" t="s">
        <v>99</v>
      </c>
      <c r="R223" s="64"/>
    </row>
    <row r="224" spans="1:18" ht="12.75" customHeight="1">
      <c r="A224" s="35">
        <f t="shared" si="18"/>
        <v>0</v>
      </c>
      <c r="B224" s="33">
        <f t="shared" si="19"/>
        <v>0</v>
      </c>
      <c r="C224" s="60">
        <f t="shared" si="20"/>
        <v>0</v>
      </c>
      <c r="D224" s="33"/>
      <c r="E224" s="60"/>
      <c r="F224" s="33">
        <f t="shared" si="21"/>
        <v>0</v>
      </c>
      <c r="G224" s="60"/>
      <c r="H224" s="30"/>
      <c r="I224" s="33">
        <f t="shared" si="23"/>
        <v>0</v>
      </c>
      <c r="J224" s="146"/>
      <c r="K224" s="288"/>
      <c r="L224" s="149"/>
      <c r="M224" s="95"/>
      <c r="N224" s="47"/>
      <c r="O224" s="96"/>
      <c r="P224" s="64"/>
      <c r="Q224" s="75"/>
      <c r="R224" s="64"/>
    </row>
    <row r="225" spans="1:18" ht="16.5" customHeight="1">
      <c r="A225" s="35">
        <f t="shared" si="18"/>
        <v>5480</v>
      </c>
      <c r="B225" s="33">
        <f t="shared" si="19"/>
        <v>45334.859999999986</v>
      </c>
      <c r="C225" s="60">
        <f t="shared" si="20"/>
        <v>194520</v>
      </c>
      <c r="D225" s="33">
        <v>194520</v>
      </c>
      <c r="E225" s="60"/>
      <c r="F225" s="33">
        <f t="shared" si="21"/>
        <v>239854.86</v>
      </c>
      <c r="G225" s="60">
        <v>194520</v>
      </c>
      <c r="H225" s="30">
        <v>45334.86</v>
      </c>
      <c r="I225" s="33">
        <f t="shared" si="23"/>
        <v>245334.86</v>
      </c>
      <c r="J225" s="146">
        <v>45334.86</v>
      </c>
      <c r="K225" s="262"/>
      <c r="L225" s="149">
        <v>200000</v>
      </c>
      <c r="M225" s="95">
        <v>29</v>
      </c>
      <c r="N225" s="47">
        <v>10</v>
      </c>
      <c r="O225" s="96">
        <v>30</v>
      </c>
      <c r="P225" s="84" t="s">
        <v>470</v>
      </c>
      <c r="Q225" s="75" t="s">
        <v>13</v>
      </c>
      <c r="R225" s="64"/>
    </row>
    <row r="226" spans="1:18" ht="16.5" customHeight="1">
      <c r="A226" s="35">
        <f t="shared" si="18"/>
        <v>0</v>
      </c>
      <c r="B226" s="33">
        <f t="shared" si="19"/>
        <v>0</v>
      </c>
      <c r="C226" s="60">
        <f t="shared" si="20"/>
        <v>0</v>
      </c>
      <c r="D226" s="33"/>
      <c r="E226" s="60"/>
      <c r="F226" s="33">
        <f t="shared" si="21"/>
        <v>0</v>
      </c>
      <c r="G226" s="60"/>
      <c r="H226" s="30"/>
      <c r="I226" s="33">
        <f t="shared" si="23"/>
        <v>0</v>
      </c>
      <c r="J226" s="146"/>
      <c r="K226" s="275"/>
      <c r="L226" s="246"/>
      <c r="M226" s="95"/>
      <c r="N226" s="47"/>
      <c r="O226" s="96"/>
      <c r="P226" s="66" t="s">
        <v>479</v>
      </c>
      <c r="Q226" s="314" t="s">
        <v>48</v>
      </c>
      <c r="R226" s="66" t="s">
        <v>48</v>
      </c>
    </row>
    <row r="227" spans="1:18" ht="16.5" customHeight="1">
      <c r="A227" s="35">
        <f t="shared" si="18"/>
        <v>0</v>
      </c>
      <c r="B227" s="33">
        <f t="shared" si="19"/>
        <v>0</v>
      </c>
      <c r="C227" s="60">
        <f t="shared" si="20"/>
        <v>0</v>
      </c>
      <c r="D227" s="33"/>
      <c r="E227" s="60"/>
      <c r="F227" s="33">
        <f t="shared" si="21"/>
        <v>0</v>
      </c>
      <c r="G227" s="60"/>
      <c r="H227" s="30"/>
      <c r="I227" s="33">
        <f t="shared" si="23"/>
        <v>0</v>
      </c>
      <c r="J227" s="146"/>
      <c r="K227" s="275"/>
      <c r="L227" s="246"/>
      <c r="M227" s="95">
        <v>30</v>
      </c>
      <c r="N227" s="47">
        <v>10</v>
      </c>
      <c r="O227" s="96">
        <v>30</v>
      </c>
      <c r="P227" s="84" t="s">
        <v>471</v>
      </c>
      <c r="Q227" s="315" t="s">
        <v>23</v>
      </c>
      <c r="R227" s="64"/>
    </row>
    <row r="228" spans="1:18" ht="16.5" customHeight="1">
      <c r="A228" s="35">
        <f t="shared" si="18"/>
        <v>0</v>
      </c>
      <c r="B228" s="33">
        <f t="shared" si="19"/>
        <v>0</v>
      </c>
      <c r="C228" s="60">
        <f t="shared" si="20"/>
        <v>0</v>
      </c>
      <c r="D228" s="33"/>
      <c r="E228" s="60"/>
      <c r="F228" s="33">
        <f t="shared" si="21"/>
        <v>0</v>
      </c>
      <c r="G228" s="60"/>
      <c r="H228" s="30"/>
      <c r="I228" s="33">
        <f t="shared" si="23"/>
        <v>0</v>
      </c>
      <c r="J228" s="146"/>
      <c r="K228" s="275"/>
      <c r="L228" s="252"/>
      <c r="M228" s="95"/>
      <c r="N228" s="47"/>
      <c r="O228" s="96"/>
      <c r="P228" s="66" t="s">
        <v>480</v>
      </c>
      <c r="Q228" s="314" t="s">
        <v>25</v>
      </c>
      <c r="R228" s="66" t="s">
        <v>25</v>
      </c>
    </row>
    <row r="229" spans="1:18" ht="16.5" customHeight="1">
      <c r="A229" s="35">
        <f t="shared" si="18"/>
        <v>0</v>
      </c>
      <c r="B229" s="33">
        <f t="shared" si="19"/>
        <v>0</v>
      </c>
      <c r="C229" s="60">
        <f t="shared" si="20"/>
        <v>0</v>
      </c>
      <c r="D229" s="33"/>
      <c r="E229" s="60"/>
      <c r="F229" s="33">
        <f t="shared" si="21"/>
        <v>0</v>
      </c>
      <c r="G229" s="60"/>
      <c r="H229" s="30"/>
      <c r="I229" s="33">
        <f t="shared" si="23"/>
        <v>0</v>
      </c>
      <c r="J229" s="146"/>
      <c r="K229" s="275"/>
      <c r="L229" s="246"/>
      <c r="M229" s="95">
        <v>31</v>
      </c>
      <c r="N229" s="47">
        <v>10</v>
      </c>
      <c r="O229" s="96">
        <v>30</v>
      </c>
      <c r="P229" s="84" t="s">
        <v>472</v>
      </c>
      <c r="Q229" s="315" t="s">
        <v>89</v>
      </c>
      <c r="R229" s="64"/>
    </row>
    <row r="230" spans="1:18" ht="16.5" customHeight="1">
      <c r="A230" s="35">
        <f t="shared" si="18"/>
        <v>50000</v>
      </c>
      <c r="B230" s="33">
        <f t="shared" si="19"/>
        <v>0</v>
      </c>
      <c r="C230" s="60">
        <f t="shared" si="20"/>
        <v>0</v>
      </c>
      <c r="D230" s="33"/>
      <c r="E230" s="60"/>
      <c r="F230" s="33">
        <f t="shared" si="21"/>
        <v>0</v>
      </c>
      <c r="G230" s="60"/>
      <c r="H230" s="30"/>
      <c r="I230" s="33">
        <f t="shared" si="23"/>
        <v>50000</v>
      </c>
      <c r="J230" s="146"/>
      <c r="K230" s="265"/>
      <c r="L230" s="149">
        <v>50000</v>
      </c>
      <c r="M230" s="95">
        <v>32</v>
      </c>
      <c r="N230" s="47">
        <v>10</v>
      </c>
      <c r="O230" s="96">
        <v>30</v>
      </c>
      <c r="P230" s="84" t="s">
        <v>473</v>
      </c>
      <c r="Q230" s="315" t="s">
        <v>14</v>
      </c>
      <c r="R230" s="64"/>
    </row>
    <row r="231" spans="1:18" ht="16.5" customHeight="1">
      <c r="A231" s="35">
        <f t="shared" si="18"/>
        <v>0</v>
      </c>
      <c r="B231" s="33">
        <f t="shared" si="19"/>
        <v>0</v>
      </c>
      <c r="C231" s="60">
        <f t="shared" si="20"/>
        <v>0</v>
      </c>
      <c r="D231" s="33"/>
      <c r="E231" s="60"/>
      <c r="F231" s="33">
        <f t="shared" si="21"/>
        <v>0</v>
      </c>
      <c r="G231" s="60"/>
      <c r="H231" s="30"/>
      <c r="I231" s="33">
        <f t="shared" si="23"/>
        <v>0</v>
      </c>
      <c r="J231" s="146"/>
      <c r="K231" s="289"/>
      <c r="L231" s="149"/>
      <c r="M231" s="95"/>
      <c r="N231" s="47"/>
      <c r="O231" s="96"/>
      <c r="P231" s="66" t="s">
        <v>480</v>
      </c>
      <c r="Q231" s="314" t="s">
        <v>187</v>
      </c>
      <c r="R231" s="66" t="s">
        <v>187</v>
      </c>
    </row>
    <row r="232" spans="1:18" ht="16.5" customHeight="1">
      <c r="A232" s="35">
        <f t="shared" si="18"/>
        <v>0</v>
      </c>
      <c r="B232" s="33">
        <f t="shared" si="19"/>
        <v>0</v>
      </c>
      <c r="C232" s="60">
        <f t="shared" si="20"/>
        <v>0</v>
      </c>
      <c r="D232" s="33"/>
      <c r="E232" s="60"/>
      <c r="F232" s="33">
        <f t="shared" si="21"/>
        <v>0</v>
      </c>
      <c r="G232" s="60"/>
      <c r="H232" s="30"/>
      <c r="I232" s="33">
        <f t="shared" si="23"/>
        <v>0</v>
      </c>
      <c r="J232" s="146"/>
      <c r="K232" s="275"/>
      <c r="L232" s="149"/>
      <c r="M232" s="95">
        <v>11</v>
      </c>
      <c r="N232" s="47">
        <v>20</v>
      </c>
      <c r="O232" s="96">
        <v>30</v>
      </c>
      <c r="P232" s="84" t="s">
        <v>474</v>
      </c>
      <c r="Q232" s="315" t="s">
        <v>162</v>
      </c>
      <c r="R232" s="64"/>
    </row>
    <row r="233" spans="1:18" ht="16.5" customHeight="1">
      <c r="A233" s="35">
        <f t="shared" si="18"/>
        <v>0</v>
      </c>
      <c r="B233" s="33">
        <f t="shared" si="19"/>
        <v>0</v>
      </c>
      <c r="C233" s="60">
        <f t="shared" si="20"/>
        <v>0</v>
      </c>
      <c r="D233" s="33"/>
      <c r="E233" s="60"/>
      <c r="F233" s="33">
        <f t="shared" si="21"/>
        <v>0</v>
      </c>
      <c r="G233" s="60"/>
      <c r="H233" s="30"/>
      <c r="I233" s="33">
        <f t="shared" si="23"/>
        <v>0</v>
      </c>
      <c r="J233" s="146"/>
      <c r="K233" s="275"/>
      <c r="L233" s="149"/>
      <c r="M233" s="95">
        <v>12</v>
      </c>
      <c r="N233" s="47">
        <v>20</v>
      </c>
      <c r="O233" s="96">
        <v>30</v>
      </c>
      <c r="P233" s="84" t="s">
        <v>475</v>
      </c>
      <c r="Q233" s="315" t="s">
        <v>54</v>
      </c>
      <c r="R233" s="64"/>
    </row>
    <row r="234" spans="1:18" ht="16.5" customHeight="1">
      <c r="A234" s="35">
        <f t="shared" si="18"/>
        <v>0</v>
      </c>
      <c r="B234" s="33">
        <f t="shared" si="19"/>
        <v>0</v>
      </c>
      <c r="C234" s="60">
        <f t="shared" si="20"/>
        <v>0</v>
      </c>
      <c r="D234" s="33"/>
      <c r="E234" s="60"/>
      <c r="F234" s="33">
        <f t="shared" si="21"/>
        <v>0</v>
      </c>
      <c r="G234" s="60"/>
      <c r="H234" s="30"/>
      <c r="I234" s="33">
        <f t="shared" si="23"/>
        <v>0</v>
      </c>
      <c r="J234" s="146"/>
      <c r="K234" s="275"/>
      <c r="L234" s="149"/>
      <c r="M234" s="95"/>
      <c r="N234" s="47"/>
      <c r="O234" s="96"/>
      <c r="P234" s="64"/>
      <c r="Q234" s="315"/>
      <c r="R234" s="64"/>
    </row>
    <row r="235" spans="1:18" ht="21.75" customHeight="1">
      <c r="A235" s="35">
        <f t="shared" si="18"/>
        <v>0</v>
      </c>
      <c r="B235" s="33">
        <f t="shared" si="19"/>
        <v>0</v>
      </c>
      <c r="C235" s="60">
        <f t="shared" si="20"/>
        <v>0</v>
      </c>
      <c r="D235" s="33"/>
      <c r="E235" s="60"/>
      <c r="F235" s="33">
        <f t="shared" si="21"/>
        <v>0</v>
      </c>
      <c r="G235" s="60"/>
      <c r="H235" s="30"/>
      <c r="I235" s="33">
        <f t="shared" si="23"/>
        <v>0</v>
      </c>
      <c r="J235" s="146"/>
      <c r="K235" s="275"/>
      <c r="L235" s="149"/>
      <c r="M235" s="95">
        <v>13</v>
      </c>
      <c r="N235" s="47">
        <v>20</v>
      </c>
      <c r="O235" s="96">
        <v>30</v>
      </c>
      <c r="P235" s="84" t="s">
        <v>476</v>
      </c>
      <c r="Q235" s="315" t="s">
        <v>26</v>
      </c>
      <c r="R235" s="64"/>
    </row>
    <row r="236" spans="1:18" ht="20.25" customHeight="1">
      <c r="A236" s="35">
        <f t="shared" si="18"/>
        <v>100</v>
      </c>
      <c r="B236" s="33">
        <f t="shared" si="19"/>
        <v>0</v>
      </c>
      <c r="C236" s="60">
        <f t="shared" si="20"/>
        <v>0</v>
      </c>
      <c r="D236" s="33"/>
      <c r="E236" s="60"/>
      <c r="F236" s="33">
        <f t="shared" si="21"/>
        <v>0</v>
      </c>
      <c r="G236" s="60"/>
      <c r="H236" s="30"/>
      <c r="I236" s="33">
        <f t="shared" si="23"/>
        <v>100</v>
      </c>
      <c r="J236" s="146"/>
      <c r="K236" s="275"/>
      <c r="L236" s="149">
        <v>100</v>
      </c>
      <c r="M236" s="95">
        <v>14</v>
      </c>
      <c r="N236" s="47">
        <v>20</v>
      </c>
      <c r="O236" s="96">
        <v>30</v>
      </c>
      <c r="P236" s="84" t="s">
        <v>477</v>
      </c>
      <c r="Q236" s="315" t="s">
        <v>248</v>
      </c>
      <c r="R236" s="64"/>
    </row>
    <row r="237" spans="1:18" ht="21" customHeight="1">
      <c r="A237" s="35">
        <f t="shared" si="18"/>
        <v>0</v>
      </c>
      <c r="B237" s="33">
        <f t="shared" si="19"/>
        <v>0</v>
      </c>
      <c r="C237" s="60">
        <f t="shared" si="20"/>
        <v>0</v>
      </c>
      <c r="D237" s="33"/>
      <c r="E237" s="60"/>
      <c r="F237" s="33">
        <f t="shared" si="21"/>
        <v>0</v>
      </c>
      <c r="G237" s="60"/>
      <c r="H237" s="30"/>
      <c r="I237" s="33">
        <f t="shared" si="23"/>
        <v>0</v>
      </c>
      <c r="J237" s="146"/>
      <c r="K237" s="275"/>
      <c r="L237" s="149"/>
      <c r="M237" s="95">
        <v>10</v>
      </c>
      <c r="N237" s="47">
        <v>20</v>
      </c>
      <c r="O237" s="96">
        <v>30</v>
      </c>
      <c r="P237" s="66" t="s">
        <v>478</v>
      </c>
      <c r="Q237" s="314" t="s">
        <v>230</v>
      </c>
      <c r="R237" s="66" t="s">
        <v>230</v>
      </c>
    </row>
    <row r="238" spans="1:18" ht="16.5" customHeight="1">
      <c r="A238" s="35">
        <f t="shared" si="18"/>
        <v>0</v>
      </c>
      <c r="B238" s="33">
        <f t="shared" si="19"/>
        <v>0</v>
      </c>
      <c r="C238" s="60">
        <f t="shared" si="20"/>
        <v>0</v>
      </c>
      <c r="D238" s="33"/>
      <c r="E238" s="60"/>
      <c r="F238" s="33">
        <f t="shared" si="21"/>
        <v>0</v>
      </c>
      <c r="G238" s="60"/>
      <c r="H238" s="30"/>
      <c r="I238" s="33">
        <f t="shared" si="23"/>
        <v>0</v>
      </c>
      <c r="J238" s="146"/>
      <c r="K238" s="275"/>
      <c r="L238" s="246"/>
      <c r="M238" s="95"/>
      <c r="N238" s="47"/>
      <c r="O238" s="96"/>
      <c r="P238" s="66" t="s">
        <v>482</v>
      </c>
      <c r="Q238" s="314" t="s">
        <v>231</v>
      </c>
      <c r="R238" s="66" t="s">
        <v>231</v>
      </c>
    </row>
    <row r="239" spans="1:18" ht="21.75" customHeight="1">
      <c r="A239" s="35">
        <f t="shared" si="18"/>
        <v>0</v>
      </c>
      <c r="B239" s="33">
        <f t="shared" si="19"/>
        <v>0</v>
      </c>
      <c r="C239" s="60">
        <f t="shared" si="20"/>
        <v>25000000</v>
      </c>
      <c r="D239" s="33">
        <v>25000000</v>
      </c>
      <c r="E239" s="60"/>
      <c r="F239" s="33">
        <f t="shared" si="21"/>
        <v>25000000</v>
      </c>
      <c r="G239" s="60">
        <v>25000000</v>
      </c>
      <c r="H239" s="30"/>
      <c r="I239" s="115">
        <f t="shared" si="23"/>
        <v>25000000</v>
      </c>
      <c r="J239" s="146"/>
      <c r="K239" s="277"/>
      <c r="L239" s="149">
        <v>25000000</v>
      </c>
      <c r="M239" s="95">
        <v>21</v>
      </c>
      <c r="N239" s="47">
        <v>20</v>
      </c>
      <c r="O239" s="96">
        <v>30</v>
      </c>
      <c r="P239" s="84" t="s">
        <v>481</v>
      </c>
      <c r="Q239" s="315" t="s">
        <v>161</v>
      </c>
      <c r="R239" s="64"/>
    </row>
    <row r="240" spans="1:18" ht="21.75" customHeight="1">
      <c r="A240" s="35">
        <f t="shared" si="18"/>
        <v>0</v>
      </c>
      <c r="B240" s="33">
        <f t="shared" si="19"/>
        <v>0</v>
      </c>
      <c r="C240" s="60">
        <f t="shared" si="20"/>
        <v>0</v>
      </c>
      <c r="D240" s="33"/>
      <c r="E240" s="60"/>
      <c r="F240" s="33">
        <f t="shared" si="21"/>
        <v>0</v>
      </c>
      <c r="G240" s="60"/>
      <c r="H240" s="30"/>
      <c r="I240" s="33">
        <f t="shared" si="23"/>
        <v>0</v>
      </c>
      <c r="J240" s="146"/>
      <c r="K240" s="277"/>
      <c r="L240" s="247"/>
      <c r="M240" s="95"/>
      <c r="N240" s="47"/>
      <c r="O240" s="96"/>
      <c r="P240" s="66" t="s">
        <v>483</v>
      </c>
      <c r="Q240" s="329" t="s">
        <v>188</v>
      </c>
      <c r="R240" s="169"/>
    </row>
    <row r="241" spans="1:18" ht="27.75" customHeight="1">
      <c r="A241" s="35">
        <f t="shared" si="18"/>
        <v>0</v>
      </c>
      <c r="B241" s="33">
        <f t="shared" si="19"/>
        <v>0</v>
      </c>
      <c r="C241" s="60">
        <f t="shared" si="20"/>
        <v>0</v>
      </c>
      <c r="D241" s="304"/>
      <c r="E241" s="60"/>
      <c r="F241" s="33">
        <f t="shared" si="21"/>
        <v>0</v>
      </c>
      <c r="G241" s="60"/>
      <c r="H241" s="30"/>
      <c r="I241" s="33">
        <f t="shared" si="23"/>
        <v>0</v>
      </c>
      <c r="J241" s="146"/>
      <c r="K241" s="277"/>
      <c r="L241" s="247"/>
      <c r="M241" s="95">
        <v>10</v>
      </c>
      <c r="N241" s="47">
        <v>30</v>
      </c>
      <c r="O241" s="96">
        <v>30</v>
      </c>
      <c r="P241" s="66" t="s">
        <v>478</v>
      </c>
      <c r="Q241" s="314" t="s">
        <v>230</v>
      </c>
      <c r="R241" s="66" t="s">
        <v>230</v>
      </c>
    </row>
    <row r="242" spans="1:18" ht="22.5" customHeight="1">
      <c r="A242" s="35">
        <f t="shared" si="18"/>
        <v>0</v>
      </c>
      <c r="B242" s="33">
        <f t="shared" si="19"/>
        <v>0</v>
      </c>
      <c r="C242" s="60">
        <f t="shared" si="20"/>
        <v>11000000</v>
      </c>
      <c r="D242" s="33">
        <v>11000000</v>
      </c>
      <c r="E242" s="60"/>
      <c r="F242" s="33">
        <f t="shared" si="21"/>
        <v>11000000</v>
      </c>
      <c r="G242" s="60">
        <v>11000000</v>
      </c>
      <c r="H242" s="30"/>
      <c r="I242" s="115">
        <f>L242+K242+J242</f>
        <v>11000000</v>
      </c>
      <c r="J242" s="146"/>
      <c r="K242" s="275"/>
      <c r="L242" s="149">
        <v>11000000</v>
      </c>
      <c r="M242" s="95">
        <v>11</v>
      </c>
      <c r="N242" s="47">
        <v>30</v>
      </c>
      <c r="O242" s="96">
        <v>30</v>
      </c>
      <c r="P242" s="84" t="s">
        <v>481</v>
      </c>
      <c r="Q242" s="315" t="s">
        <v>161</v>
      </c>
      <c r="R242" s="64"/>
    </row>
    <row r="243" spans="1:18" ht="34.5" customHeight="1" thickBot="1">
      <c r="A243" s="35">
        <f t="shared" si="18"/>
        <v>4054</v>
      </c>
      <c r="B243" s="33">
        <f t="shared" si="19"/>
        <v>0</v>
      </c>
      <c r="C243" s="60">
        <f t="shared" si="20"/>
        <v>395946</v>
      </c>
      <c r="D243" s="33">
        <v>395946</v>
      </c>
      <c r="E243" s="60"/>
      <c r="F243" s="37">
        <f t="shared" si="21"/>
        <v>395946</v>
      </c>
      <c r="G243" s="42">
        <v>395946</v>
      </c>
      <c r="H243" s="41"/>
      <c r="I243" s="40">
        <f t="shared" si="23"/>
        <v>400000</v>
      </c>
      <c r="J243" s="234"/>
      <c r="K243" s="262"/>
      <c r="L243" s="244">
        <v>400000</v>
      </c>
      <c r="M243" s="103">
        <v>12</v>
      </c>
      <c r="N243" s="50">
        <v>30</v>
      </c>
      <c r="O243" s="104">
        <v>30</v>
      </c>
      <c r="P243" s="84" t="s">
        <v>477</v>
      </c>
      <c r="Q243" s="79" t="s">
        <v>24</v>
      </c>
      <c r="R243" s="165"/>
    </row>
    <row r="244" spans="1:19" ht="27.75" customHeight="1" thickBot="1">
      <c r="A244" s="123">
        <f aca="true" t="shared" si="24" ref="A244:K244">SUM(A205:A243)</f>
        <v>4537523.12</v>
      </c>
      <c r="B244" s="123">
        <f>SUM(B205:B243)</f>
        <v>2520938.94</v>
      </c>
      <c r="C244" s="123">
        <f t="shared" si="24"/>
        <v>43222846.13</v>
      </c>
      <c r="D244" s="123">
        <f t="shared" si="24"/>
        <v>43222846.13</v>
      </c>
      <c r="E244" s="235">
        <f t="shared" si="24"/>
        <v>0</v>
      </c>
      <c r="F244" s="123">
        <f t="shared" si="24"/>
        <v>45743785.07</v>
      </c>
      <c r="G244" s="253">
        <f t="shared" si="24"/>
        <v>44921170.8</v>
      </c>
      <c r="H244" s="123">
        <f t="shared" si="24"/>
        <v>931108.19</v>
      </c>
      <c r="I244" s="123">
        <f t="shared" si="24"/>
        <v>50281308.19</v>
      </c>
      <c r="J244" s="235">
        <f t="shared" si="24"/>
        <v>931108.19</v>
      </c>
      <c r="K244" s="207">
        <f t="shared" si="24"/>
        <v>-400000</v>
      </c>
      <c r="L244" s="253">
        <f>SUM(L205:L243)</f>
        <v>49750200</v>
      </c>
      <c r="M244" s="124"/>
      <c r="N244" s="125"/>
      <c r="O244" s="126"/>
      <c r="P244" s="121" t="s">
        <v>484</v>
      </c>
      <c r="Q244" s="120" t="s">
        <v>189</v>
      </c>
      <c r="R244" s="326" t="s">
        <v>189</v>
      </c>
      <c r="S244" s="327"/>
    </row>
    <row r="245" spans="1:18" ht="24.75" customHeight="1">
      <c r="A245" s="34">
        <f t="shared" si="18"/>
        <v>0</v>
      </c>
      <c r="B245" s="36">
        <f t="shared" si="19"/>
        <v>0</v>
      </c>
      <c r="C245" s="71">
        <f t="shared" si="20"/>
        <v>0</v>
      </c>
      <c r="D245" s="36"/>
      <c r="E245" s="71"/>
      <c r="F245" s="36">
        <f t="shared" si="21"/>
        <v>0</v>
      </c>
      <c r="G245" s="71"/>
      <c r="H245" s="32"/>
      <c r="I245" s="36">
        <f aca="true" t="shared" si="25" ref="I245:I252">L245+K245+J245</f>
        <v>0</v>
      </c>
      <c r="J245" s="233"/>
      <c r="K245" s="274"/>
      <c r="L245" s="254"/>
      <c r="M245" s="99"/>
      <c r="N245" s="49"/>
      <c r="O245" s="107"/>
      <c r="P245" s="66" t="s">
        <v>487</v>
      </c>
      <c r="Q245" s="322" t="s">
        <v>266</v>
      </c>
      <c r="R245" s="164" t="s">
        <v>266</v>
      </c>
    </row>
    <row r="246" spans="1:18" ht="31.5" customHeight="1">
      <c r="A246" s="35">
        <f t="shared" si="18"/>
        <v>0</v>
      </c>
      <c r="B246" s="33">
        <f t="shared" si="19"/>
        <v>0</v>
      </c>
      <c r="C246" s="60">
        <f t="shared" si="20"/>
        <v>0</v>
      </c>
      <c r="D246" s="304"/>
      <c r="E246" s="60"/>
      <c r="F246" s="33">
        <f t="shared" si="21"/>
        <v>0</v>
      </c>
      <c r="G246" s="304"/>
      <c r="H246" s="30"/>
      <c r="I246" s="33">
        <f t="shared" si="25"/>
        <v>0</v>
      </c>
      <c r="J246" s="146"/>
      <c r="K246" s="272"/>
      <c r="L246" s="246"/>
      <c r="M246" s="95">
        <v>10</v>
      </c>
      <c r="N246" s="47">
        <v>10</v>
      </c>
      <c r="O246" s="96">
        <v>50</v>
      </c>
      <c r="P246" s="66" t="s">
        <v>488</v>
      </c>
      <c r="Q246" s="314" t="s">
        <v>232</v>
      </c>
      <c r="R246" s="66" t="s">
        <v>232</v>
      </c>
    </row>
    <row r="247" spans="1:18" ht="17.25" customHeight="1">
      <c r="A247" s="35">
        <f t="shared" si="18"/>
        <v>200</v>
      </c>
      <c r="B247" s="33">
        <f t="shared" si="19"/>
        <v>37220</v>
      </c>
      <c r="C247" s="60">
        <f t="shared" si="20"/>
        <v>0</v>
      </c>
      <c r="D247" s="33"/>
      <c r="E247" s="60"/>
      <c r="F247" s="33">
        <f t="shared" si="21"/>
        <v>37220</v>
      </c>
      <c r="G247" s="60"/>
      <c r="H247" s="30">
        <f>31120+3400+2700</f>
        <v>37220</v>
      </c>
      <c r="I247" s="33">
        <f t="shared" si="25"/>
        <v>37420</v>
      </c>
      <c r="J247" s="146">
        <f>31120+3400+2700</f>
        <v>37220</v>
      </c>
      <c r="K247" s="265"/>
      <c r="L247" s="149">
        <v>200</v>
      </c>
      <c r="M247" s="95">
        <v>11</v>
      </c>
      <c r="N247" s="47">
        <v>10</v>
      </c>
      <c r="O247" s="96">
        <v>50</v>
      </c>
      <c r="P247" s="84" t="s">
        <v>489</v>
      </c>
      <c r="Q247" s="75" t="s">
        <v>163</v>
      </c>
      <c r="R247" s="64"/>
    </row>
    <row r="248" spans="1:18" ht="26.25" customHeight="1">
      <c r="A248" s="35">
        <f t="shared" si="18"/>
        <v>9988036.059999995</v>
      </c>
      <c r="B248" s="33">
        <f t="shared" si="19"/>
        <v>11285349.8</v>
      </c>
      <c r="C248" s="60">
        <f t="shared" si="20"/>
        <v>21038317.3</v>
      </c>
      <c r="D248" s="115">
        <v>21038317.3</v>
      </c>
      <c r="E248" s="116"/>
      <c r="F248" s="33">
        <f t="shared" si="21"/>
        <v>32323667.1</v>
      </c>
      <c r="G248" s="60">
        <v>29607963.94</v>
      </c>
      <c r="H248" s="30">
        <v>2715703.16</v>
      </c>
      <c r="I248" s="115">
        <f t="shared" si="25"/>
        <v>42311703.16</v>
      </c>
      <c r="J248" s="146">
        <v>2715703.16</v>
      </c>
      <c r="K248" s="263"/>
      <c r="L248" s="149">
        <v>39596000</v>
      </c>
      <c r="M248" s="95">
        <v>21</v>
      </c>
      <c r="N248" s="47">
        <v>10</v>
      </c>
      <c r="O248" s="96">
        <v>50</v>
      </c>
      <c r="P248" s="84" t="s">
        <v>490</v>
      </c>
      <c r="Q248" s="75" t="s">
        <v>164</v>
      </c>
      <c r="R248" s="64"/>
    </row>
    <row r="249" spans="1:18" ht="24" customHeight="1">
      <c r="A249" s="35">
        <f t="shared" si="18"/>
        <v>25784</v>
      </c>
      <c r="B249" s="33">
        <f t="shared" si="19"/>
        <v>76296</v>
      </c>
      <c r="C249" s="60">
        <f t="shared" si="20"/>
        <v>0</v>
      </c>
      <c r="D249" s="33"/>
      <c r="E249" s="60"/>
      <c r="F249" s="33">
        <f t="shared" si="21"/>
        <v>76296</v>
      </c>
      <c r="G249" s="60">
        <v>74216</v>
      </c>
      <c r="H249" s="30">
        <v>2080</v>
      </c>
      <c r="I249" s="33">
        <f t="shared" si="25"/>
        <v>102080</v>
      </c>
      <c r="J249" s="146">
        <v>2080</v>
      </c>
      <c r="K249" s="264"/>
      <c r="L249" s="149">
        <v>100000</v>
      </c>
      <c r="M249" s="95">
        <v>22</v>
      </c>
      <c r="N249" s="47">
        <v>10</v>
      </c>
      <c r="O249" s="96">
        <v>50</v>
      </c>
      <c r="P249" s="84" t="s">
        <v>491</v>
      </c>
      <c r="Q249" s="75" t="s">
        <v>165</v>
      </c>
      <c r="R249" s="64"/>
    </row>
    <row r="250" spans="1:18" ht="23.25" customHeight="1">
      <c r="A250" s="35">
        <f>I250-F250</f>
        <v>100000</v>
      </c>
      <c r="B250" s="33">
        <f t="shared" si="19"/>
        <v>0</v>
      </c>
      <c r="C250" s="60">
        <f t="shared" si="20"/>
        <v>0</v>
      </c>
      <c r="D250" s="33"/>
      <c r="E250" s="60"/>
      <c r="F250" s="33">
        <f t="shared" si="21"/>
        <v>0</v>
      </c>
      <c r="G250" s="60"/>
      <c r="H250" s="30"/>
      <c r="I250" s="33">
        <f t="shared" si="25"/>
        <v>100000</v>
      </c>
      <c r="J250" s="146"/>
      <c r="K250" s="264"/>
      <c r="L250" s="149">
        <v>100000</v>
      </c>
      <c r="M250" s="95">
        <v>10</v>
      </c>
      <c r="N250" s="47">
        <v>20</v>
      </c>
      <c r="O250" s="96">
        <v>50</v>
      </c>
      <c r="P250" s="84" t="s">
        <v>492</v>
      </c>
      <c r="Q250" s="75" t="s">
        <v>166</v>
      </c>
      <c r="R250" s="64"/>
    </row>
    <row r="251" spans="1:18" ht="45" customHeight="1" thickBot="1">
      <c r="A251" s="35">
        <f t="shared" si="18"/>
        <v>0</v>
      </c>
      <c r="B251" s="33">
        <f t="shared" si="19"/>
        <v>0</v>
      </c>
      <c r="C251" s="60">
        <f t="shared" si="20"/>
        <v>0</v>
      </c>
      <c r="D251" s="37"/>
      <c r="E251" s="70"/>
      <c r="F251" s="33">
        <f t="shared" si="21"/>
        <v>0</v>
      </c>
      <c r="G251" s="70"/>
      <c r="H251" s="31"/>
      <c r="I251" s="37">
        <f t="shared" si="25"/>
        <v>0</v>
      </c>
      <c r="J251" s="147"/>
      <c r="K251" s="276">
        <f>-100000</f>
        <v>-100000</v>
      </c>
      <c r="L251" s="242">
        <v>100000</v>
      </c>
      <c r="M251" s="97">
        <v>20</v>
      </c>
      <c r="N251" s="48">
        <v>20</v>
      </c>
      <c r="O251" s="98">
        <v>50</v>
      </c>
      <c r="P251" s="84" t="s">
        <v>493</v>
      </c>
      <c r="Q251" s="76" t="s">
        <v>167</v>
      </c>
      <c r="R251" s="163"/>
    </row>
    <row r="252" spans="1:18" ht="24.75" customHeight="1" thickBot="1">
      <c r="A252" s="68">
        <f>I252-F252</f>
        <v>100000</v>
      </c>
      <c r="B252" s="37">
        <f t="shared" si="19"/>
        <v>0</v>
      </c>
      <c r="C252" s="70">
        <f t="shared" si="20"/>
        <v>0</v>
      </c>
      <c r="D252" s="306"/>
      <c r="E252" s="72"/>
      <c r="F252" s="37">
        <f t="shared" si="21"/>
        <v>0</v>
      </c>
      <c r="G252" s="72"/>
      <c r="H252" s="61"/>
      <c r="I252" s="69">
        <f t="shared" si="25"/>
        <v>100000</v>
      </c>
      <c r="J252" s="236"/>
      <c r="K252" s="290"/>
      <c r="L252" s="255">
        <v>100000</v>
      </c>
      <c r="M252" s="108">
        <v>11</v>
      </c>
      <c r="N252" s="62">
        <v>30</v>
      </c>
      <c r="O252" s="109">
        <v>50</v>
      </c>
      <c r="P252" s="299" t="s">
        <v>494</v>
      </c>
      <c r="Q252" s="81" t="s">
        <v>168</v>
      </c>
      <c r="R252" s="170"/>
    </row>
    <row r="253" spans="1:18" ht="16.5" customHeight="1">
      <c r="A253" s="34">
        <f t="shared" si="18"/>
        <v>0</v>
      </c>
      <c r="B253" s="36">
        <f t="shared" si="19"/>
        <v>0</v>
      </c>
      <c r="C253" s="71">
        <f t="shared" si="20"/>
        <v>0</v>
      </c>
      <c r="D253" s="36"/>
      <c r="E253" s="71"/>
      <c r="F253" s="36">
        <f t="shared" si="21"/>
        <v>0</v>
      </c>
      <c r="G253" s="71"/>
      <c r="H253" s="32"/>
      <c r="I253" s="36">
        <f aca="true" t="shared" si="26" ref="I253:I261">L253+K253+J253</f>
        <v>0</v>
      </c>
      <c r="J253" s="233"/>
      <c r="K253" s="274"/>
      <c r="L253" s="243"/>
      <c r="M253" s="99"/>
      <c r="N253" s="49"/>
      <c r="O253" s="100"/>
      <c r="P253" s="164" t="s">
        <v>495</v>
      </c>
      <c r="Q253" s="322" t="s">
        <v>233</v>
      </c>
      <c r="R253" s="66" t="s">
        <v>233</v>
      </c>
    </row>
    <row r="254" spans="1:18" ht="16.5" customHeight="1">
      <c r="A254" s="35">
        <f t="shared" si="18"/>
        <v>0</v>
      </c>
      <c r="B254" s="33">
        <f t="shared" si="19"/>
        <v>0</v>
      </c>
      <c r="C254" s="60">
        <f t="shared" si="20"/>
        <v>5350000</v>
      </c>
      <c r="D254" s="33">
        <v>5350000</v>
      </c>
      <c r="E254" s="60"/>
      <c r="F254" s="33">
        <f t="shared" si="21"/>
        <v>5350000</v>
      </c>
      <c r="G254" s="196">
        <v>5350000</v>
      </c>
      <c r="H254" s="30"/>
      <c r="I254" s="33">
        <f t="shared" si="26"/>
        <v>5350000</v>
      </c>
      <c r="J254" s="146"/>
      <c r="K254" s="272"/>
      <c r="L254" s="196">
        <v>5350000</v>
      </c>
      <c r="M254" s="95">
        <v>21</v>
      </c>
      <c r="N254" s="47">
        <v>40</v>
      </c>
      <c r="O254" s="96">
        <v>50</v>
      </c>
      <c r="P254" s="84" t="s">
        <v>496</v>
      </c>
      <c r="Q254" s="75" t="s">
        <v>169</v>
      </c>
      <c r="R254" s="64"/>
    </row>
    <row r="255" spans="1:18" ht="16.5" customHeight="1">
      <c r="A255" s="35">
        <f t="shared" si="18"/>
        <v>0</v>
      </c>
      <c r="B255" s="33">
        <f t="shared" si="19"/>
        <v>0</v>
      </c>
      <c r="C255" s="60">
        <f t="shared" si="20"/>
        <v>4600000</v>
      </c>
      <c r="D255" s="33">
        <v>4600000</v>
      </c>
      <c r="E255" s="60"/>
      <c r="F255" s="33">
        <f t="shared" si="21"/>
        <v>4600000</v>
      </c>
      <c r="G255" s="196">
        <v>4600000</v>
      </c>
      <c r="H255" s="30"/>
      <c r="I255" s="33">
        <f t="shared" si="26"/>
        <v>4600000</v>
      </c>
      <c r="J255" s="146"/>
      <c r="K255" s="272"/>
      <c r="L255" s="196">
        <v>4600000</v>
      </c>
      <c r="M255" s="95">
        <v>22</v>
      </c>
      <c r="N255" s="47">
        <v>40</v>
      </c>
      <c r="O255" s="96">
        <v>50</v>
      </c>
      <c r="P255" s="84" t="s">
        <v>499</v>
      </c>
      <c r="Q255" s="75" t="s">
        <v>170</v>
      </c>
      <c r="R255" s="64"/>
    </row>
    <row r="256" spans="1:18" ht="16.5" customHeight="1">
      <c r="A256" s="35">
        <f t="shared" si="18"/>
        <v>0</v>
      </c>
      <c r="B256" s="33">
        <f t="shared" si="19"/>
        <v>0</v>
      </c>
      <c r="C256" s="60">
        <f t="shared" si="20"/>
        <v>3770000</v>
      </c>
      <c r="D256" s="33">
        <v>3770000</v>
      </c>
      <c r="E256" s="60"/>
      <c r="F256" s="33">
        <f t="shared" si="21"/>
        <v>3770000</v>
      </c>
      <c r="G256" s="196">
        <v>3770000</v>
      </c>
      <c r="H256" s="30"/>
      <c r="I256" s="33">
        <v>3770000</v>
      </c>
      <c r="J256" s="146"/>
      <c r="K256" s="272"/>
      <c r="L256" s="196">
        <v>3770000</v>
      </c>
      <c r="M256" s="95">
        <v>23</v>
      </c>
      <c r="N256" s="47">
        <v>40</v>
      </c>
      <c r="O256" s="96">
        <v>50</v>
      </c>
      <c r="P256" s="84" t="s">
        <v>498</v>
      </c>
      <c r="Q256" s="75" t="s">
        <v>171</v>
      </c>
      <c r="R256" s="64"/>
    </row>
    <row r="257" spans="1:18" ht="16.5" customHeight="1">
      <c r="A257" s="35">
        <f t="shared" si="18"/>
        <v>0</v>
      </c>
      <c r="B257" s="33">
        <f t="shared" si="19"/>
        <v>0</v>
      </c>
      <c r="C257" s="60">
        <f t="shared" si="20"/>
        <v>4600000</v>
      </c>
      <c r="D257" s="33">
        <v>4600000</v>
      </c>
      <c r="E257" s="60"/>
      <c r="F257" s="33">
        <f t="shared" si="21"/>
        <v>4600000</v>
      </c>
      <c r="G257" s="196">
        <v>4600000</v>
      </c>
      <c r="H257" s="30"/>
      <c r="I257" s="33">
        <f t="shared" si="26"/>
        <v>4600000</v>
      </c>
      <c r="J257" s="146"/>
      <c r="K257" s="272"/>
      <c r="L257" s="196">
        <v>4600000</v>
      </c>
      <c r="M257" s="95">
        <v>24</v>
      </c>
      <c r="N257" s="47">
        <v>40</v>
      </c>
      <c r="O257" s="96">
        <v>50</v>
      </c>
      <c r="P257" s="84" t="s">
        <v>497</v>
      </c>
      <c r="Q257" s="75" t="s">
        <v>172</v>
      </c>
      <c r="R257" s="64"/>
    </row>
    <row r="258" spans="1:18" ht="16.5" customHeight="1">
      <c r="A258" s="35">
        <f t="shared" si="18"/>
        <v>0</v>
      </c>
      <c r="B258" s="33">
        <f t="shared" si="19"/>
        <v>0</v>
      </c>
      <c r="C258" s="60">
        <f t="shared" si="20"/>
        <v>3770000</v>
      </c>
      <c r="D258" s="33">
        <v>3770000</v>
      </c>
      <c r="E258" s="60"/>
      <c r="F258" s="33">
        <f t="shared" si="21"/>
        <v>3770000</v>
      </c>
      <c r="G258" s="196">
        <v>3770000</v>
      </c>
      <c r="H258" s="30"/>
      <c r="I258" s="33">
        <f t="shared" si="26"/>
        <v>3770000</v>
      </c>
      <c r="J258" s="146"/>
      <c r="K258" s="272"/>
      <c r="L258" s="196">
        <v>3770000</v>
      </c>
      <c r="M258" s="95">
        <v>25</v>
      </c>
      <c r="N258" s="47">
        <v>40</v>
      </c>
      <c r="O258" s="96">
        <v>50</v>
      </c>
      <c r="P258" s="84" t="s">
        <v>500</v>
      </c>
      <c r="Q258" s="75" t="s">
        <v>173</v>
      </c>
      <c r="R258" s="64"/>
    </row>
    <row r="259" spans="1:18" ht="27.75" customHeight="1">
      <c r="A259" s="35">
        <f t="shared" si="18"/>
        <v>0</v>
      </c>
      <c r="B259" s="33">
        <f t="shared" si="19"/>
        <v>0</v>
      </c>
      <c r="C259" s="60">
        <f t="shared" si="20"/>
        <v>8000000</v>
      </c>
      <c r="D259" s="33">
        <v>8000000</v>
      </c>
      <c r="E259" s="60"/>
      <c r="F259" s="33">
        <f>H259+G259</f>
        <v>8000000</v>
      </c>
      <c r="G259" s="60">
        <v>8000000</v>
      </c>
      <c r="H259" s="30"/>
      <c r="I259" s="33">
        <f t="shared" si="26"/>
        <v>8000000</v>
      </c>
      <c r="J259" s="146"/>
      <c r="K259" s="272"/>
      <c r="L259" s="196">
        <v>8000000</v>
      </c>
      <c r="M259" s="95">
        <v>42</v>
      </c>
      <c r="N259" s="47">
        <v>40</v>
      </c>
      <c r="O259" s="96">
        <v>50</v>
      </c>
      <c r="P259" s="67" t="s">
        <v>265</v>
      </c>
      <c r="Q259" s="142" t="s">
        <v>265</v>
      </c>
      <c r="R259" s="67"/>
    </row>
    <row r="260" spans="1:18" ht="16.5" customHeight="1">
      <c r="A260" s="35">
        <f t="shared" si="18"/>
        <v>950324.96</v>
      </c>
      <c r="B260" s="33">
        <f t="shared" si="19"/>
        <v>756785.8300000001</v>
      </c>
      <c r="C260" s="60">
        <f t="shared" si="20"/>
        <v>0</v>
      </c>
      <c r="D260" s="33"/>
      <c r="E260" s="60"/>
      <c r="F260" s="33">
        <f t="shared" si="21"/>
        <v>756785.8300000001</v>
      </c>
      <c r="G260" s="60">
        <v>541675.04</v>
      </c>
      <c r="H260" s="30">
        <v>215110.79</v>
      </c>
      <c r="I260" s="33">
        <f t="shared" si="26"/>
        <v>1707110.79</v>
      </c>
      <c r="J260" s="146">
        <v>215110.79</v>
      </c>
      <c r="K260" s="272"/>
      <c r="L260" s="256">
        <v>1492000</v>
      </c>
      <c r="M260" s="110">
        <v>61</v>
      </c>
      <c r="N260" s="63">
        <v>40</v>
      </c>
      <c r="O260" s="111">
        <v>50</v>
      </c>
      <c r="P260" s="65" t="s">
        <v>268</v>
      </c>
      <c r="Q260" s="78" t="s">
        <v>268</v>
      </c>
      <c r="R260" s="65"/>
    </row>
    <row r="261" spans="1:19" ht="16.5" customHeight="1">
      <c r="A261" s="311">
        <f>I261-F261</f>
        <v>477000</v>
      </c>
      <c r="B261" s="312">
        <f>F261-C261</f>
        <v>1076767</v>
      </c>
      <c r="C261" s="60">
        <f>E261+D261</f>
        <v>20940000</v>
      </c>
      <c r="D261" s="118">
        <v>20940000</v>
      </c>
      <c r="E261" s="119"/>
      <c r="F261" s="33">
        <f>H261+G261</f>
        <v>22016767</v>
      </c>
      <c r="G261" s="60">
        <v>21240000</v>
      </c>
      <c r="H261" s="117">
        <v>776767</v>
      </c>
      <c r="I261" s="115">
        <f t="shared" si="26"/>
        <v>22493767</v>
      </c>
      <c r="J261" s="237">
        <v>776767</v>
      </c>
      <c r="K261" s="265">
        <v>840000</v>
      </c>
      <c r="L261" s="257">
        <v>20877000</v>
      </c>
      <c r="M261" s="112">
        <v>62</v>
      </c>
      <c r="N261" s="52">
        <v>40</v>
      </c>
      <c r="O261" s="113">
        <v>50</v>
      </c>
      <c r="P261" s="65" t="s">
        <v>269</v>
      </c>
      <c r="Q261" s="78" t="s">
        <v>269</v>
      </c>
      <c r="R261" s="328"/>
      <c r="S261" s="320"/>
    </row>
    <row r="262" spans="1:19" ht="24.75" customHeight="1" thickBot="1">
      <c r="A262" s="330">
        <f>I262-F262</f>
        <v>970768.4399999976</v>
      </c>
      <c r="B262" s="334">
        <f>F262-C262</f>
        <v>15998753.439999998</v>
      </c>
      <c r="C262" s="70">
        <f>E262+D262</f>
        <v>112741674.12</v>
      </c>
      <c r="D262" s="197">
        <v>112741674.12</v>
      </c>
      <c r="E262" s="198"/>
      <c r="F262" s="37">
        <f>H262+G262</f>
        <v>128740427.56</v>
      </c>
      <c r="G262" s="116">
        <v>124029231.56</v>
      </c>
      <c r="H262" s="117">
        <v>4711196</v>
      </c>
      <c r="I262" s="115">
        <f>L262+K262+J262</f>
        <v>129711196</v>
      </c>
      <c r="J262" s="237">
        <v>4711196</v>
      </c>
      <c r="K262" s="291"/>
      <c r="L262" s="257">
        <v>125000000</v>
      </c>
      <c r="M262" s="112">
        <v>63</v>
      </c>
      <c r="N262" s="52">
        <v>40</v>
      </c>
      <c r="O262" s="113">
        <v>50</v>
      </c>
      <c r="P262" s="84" t="s">
        <v>501</v>
      </c>
      <c r="Q262" s="82" t="s">
        <v>174</v>
      </c>
      <c r="R262" s="331"/>
      <c r="S262" s="320"/>
    </row>
    <row r="263" spans="1:18" ht="21.75" customHeight="1" thickBot="1">
      <c r="A263" s="130">
        <f aca="true" t="shared" si="27" ref="A263:K263">SUM(A245:A262)</f>
        <v>12612113.459999993</v>
      </c>
      <c r="B263" s="130">
        <f t="shared" si="27"/>
        <v>29231172.07</v>
      </c>
      <c r="C263" s="130">
        <f t="shared" si="27"/>
        <v>184809991.42000002</v>
      </c>
      <c r="D263" s="130">
        <f t="shared" si="27"/>
        <v>184809991.42000002</v>
      </c>
      <c r="E263" s="238">
        <f t="shared" si="27"/>
        <v>0</v>
      </c>
      <c r="F263" s="130">
        <f>SUM(F245:F262)</f>
        <v>214041163.49</v>
      </c>
      <c r="G263" s="258">
        <f>SUM(G245:G262)</f>
        <v>205583086.54</v>
      </c>
      <c r="H263" s="130">
        <f t="shared" si="27"/>
        <v>8458076.95</v>
      </c>
      <c r="I263" s="130">
        <f t="shared" si="27"/>
        <v>226653276.95</v>
      </c>
      <c r="J263" s="238">
        <f t="shared" si="27"/>
        <v>8458076.95</v>
      </c>
      <c r="K263" s="206">
        <f t="shared" si="27"/>
        <v>740000</v>
      </c>
      <c r="L263" s="258">
        <f>SUM(L245:L262)</f>
        <v>217455200</v>
      </c>
      <c r="M263" s="131"/>
      <c r="N263" s="132"/>
      <c r="O263" s="133"/>
      <c r="P263" s="134" t="s">
        <v>504</v>
      </c>
      <c r="Q263" s="135" t="s">
        <v>252</v>
      </c>
      <c r="R263" s="172" t="s">
        <v>252</v>
      </c>
    </row>
    <row r="264" spans="1:18" ht="16.5" customHeight="1">
      <c r="A264" s="35">
        <f>I264-F264</f>
        <v>0</v>
      </c>
      <c r="B264" s="33">
        <f>F264-C264</f>
        <v>0</v>
      </c>
      <c r="C264" s="60">
        <f>E264+D264</f>
        <v>0</v>
      </c>
      <c r="D264" s="36"/>
      <c r="E264" s="60"/>
      <c r="F264" s="36">
        <f>H264+G264</f>
        <v>0</v>
      </c>
      <c r="G264" s="73"/>
      <c r="H264" s="45"/>
      <c r="I264" s="44">
        <f>L264+K264+J264</f>
        <v>0</v>
      </c>
      <c r="J264" s="148"/>
      <c r="K264" s="283"/>
      <c r="L264" s="259"/>
      <c r="M264" s="101"/>
      <c r="N264" s="53"/>
      <c r="O264" s="102"/>
      <c r="P264" s="66" t="s">
        <v>503</v>
      </c>
      <c r="Q264" s="333" t="s">
        <v>191</v>
      </c>
      <c r="R264" s="173" t="s">
        <v>191</v>
      </c>
    </row>
    <row r="265" spans="1:18" ht="16.5" customHeight="1" thickBot="1">
      <c r="A265" s="35">
        <f>I265-F265</f>
        <v>0</v>
      </c>
      <c r="B265" s="33">
        <f>F265-C265</f>
        <v>0</v>
      </c>
      <c r="C265" s="60">
        <f>E265+D265</f>
        <v>106084738.71</v>
      </c>
      <c r="D265" s="40">
        <v>106084738.71</v>
      </c>
      <c r="E265" s="42"/>
      <c r="F265" s="33">
        <f>H265+G265</f>
        <v>106084738.71</v>
      </c>
      <c r="G265" s="42">
        <v>106084738.71</v>
      </c>
      <c r="H265" s="41"/>
      <c r="I265" s="201">
        <f>L265+K265+J265</f>
        <v>106084738.71</v>
      </c>
      <c r="J265" s="234"/>
      <c r="K265" s="292">
        <v>84907298.71</v>
      </c>
      <c r="L265" s="260">
        <v>21177440</v>
      </c>
      <c r="M265" s="103">
        <v>10</v>
      </c>
      <c r="N265" s="50">
        <v>10</v>
      </c>
      <c r="O265" s="104">
        <v>60</v>
      </c>
      <c r="P265" s="86" t="s">
        <v>502</v>
      </c>
      <c r="Q265" s="83" t="s">
        <v>175</v>
      </c>
      <c r="R265" s="174"/>
    </row>
    <row r="266" spans="1:18" ht="18.75" customHeight="1" thickBot="1">
      <c r="A266" s="136">
        <f aca="true" t="shared" si="28" ref="A266:K266">SUM(A265)</f>
        <v>0</v>
      </c>
      <c r="B266" s="136">
        <f t="shared" si="28"/>
        <v>0</v>
      </c>
      <c r="C266" s="199">
        <f t="shared" si="28"/>
        <v>106084738.71</v>
      </c>
      <c r="D266" s="136">
        <f t="shared" si="28"/>
        <v>106084738.71</v>
      </c>
      <c r="E266" s="209">
        <f t="shared" si="28"/>
        <v>0</v>
      </c>
      <c r="F266" s="136">
        <f t="shared" si="28"/>
        <v>106084738.71</v>
      </c>
      <c r="G266" s="200">
        <f t="shared" si="28"/>
        <v>106084738.71</v>
      </c>
      <c r="H266" s="136">
        <f t="shared" si="28"/>
        <v>0</v>
      </c>
      <c r="I266" s="136">
        <f t="shared" si="28"/>
        <v>106084738.71</v>
      </c>
      <c r="J266" s="199">
        <f t="shared" si="28"/>
        <v>0</v>
      </c>
      <c r="K266" s="207">
        <f t="shared" si="28"/>
        <v>84907298.71</v>
      </c>
      <c r="L266" s="200">
        <f>SUM(L265)</f>
        <v>21177440</v>
      </c>
      <c r="M266" s="137"/>
      <c r="N266" s="138"/>
      <c r="O266" s="139"/>
      <c r="P266" s="140" t="s">
        <v>505</v>
      </c>
      <c r="Q266" s="135" t="s">
        <v>253</v>
      </c>
      <c r="R266" s="172" t="s">
        <v>253</v>
      </c>
    </row>
    <row r="267" spans="1:19" ht="39" customHeight="1" thickBot="1">
      <c r="A267" s="232">
        <f aca="true" t="shared" si="29" ref="A267:K267">A266+A263+A244+A204+A124</f>
        <v>22821554.31999999</v>
      </c>
      <c r="B267" s="232">
        <f t="shared" si="29"/>
        <v>38018872.79</v>
      </c>
      <c r="C267" s="232">
        <f>C266+C263+C244+C204+C124</f>
        <v>558893618.24</v>
      </c>
      <c r="D267" s="232">
        <f t="shared" si="29"/>
        <v>559238978.24</v>
      </c>
      <c r="E267" s="239">
        <f t="shared" si="29"/>
        <v>0</v>
      </c>
      <c r="F267" s="232">
        <f t="shared" si="29"/>
        <v>596912491.03</v>
      </c>
      <c r="G267" s="261">
        <f t="shared" si="29"/>
        <v>583875546.31</v>
      </c>
      <c r="H267" s="232">
        <f t="shared" si="29"/>
        <v>13339596.639999999</v>
      </c>
      <c r="I267" s="232">
        <f t="shared" si="29"/>
        <v>619734045.3499999</v>
      </c>
      <c r="J267" s="239">
        <f t="shared" si="29"/>
        <v>13339596.639999999</v>
      </c>
      <c r="K267" s="232">
        <f t="shared" si="29"/>
        <v>84907298.71</v>
      </c>
      <c r="L267" s="261">
        <f>L266+L263+L244+L204+L124</f>
        <v>521487150</v>
      </c>
      <c r="M267" s="227"/>
      <c r="N267" s="228"/>
      <c r="O267" s="229"/>
      <c r="P267" s="230" t="s">
        <v>506</v>
      </c>
      <c r="Q267" s="231" t="s">
        <v>55</v>
      </c>
      <c r="R267" s="332" t="s">
        <v>55</v>
      </c>
      <c r="S267" s="327"/>
    </row>
    <row r="268" spans="1:18" ht="26.25">
      <c r="A268" s="222"/>
      <c r="B268" s="15"/>
      <c r="C268" s="15"/>
      <c r="D268" s="202"/>
      <c r="E268" s="15"/>
      <c r="F268" s="223"/>
      <c r="G268" s="15"/>
      <c r="H268" s="15"/>
      <c r="I268" s="15"/>
      <c r="J268" s="15"/>
      <c r="K268" s="223"/>
      <c r="L268" s="223"/>
      <c r="P268" s="141" t="s">
        <v>543</v>
      </c>
      <c r="R268" s="176">
        <f>N267+M267+L267-H267</f>
        <v>508147553.36</v>
      </c>
    </row>
    <row r="269" spans="1:18" ht="12.75">
      <c r="A269" s="224"/>
      <c r="B269" s="15"/>
      <c r="C269" s="15"/>
      <c r="D269" s="15"/>
      <c r="E269" s="15"/>
      <c r="F269" s="15"/>
      <c r="G269" s="202"/>
      <c r="H269" s="15"/>
      <c r="I269" s="223"/>
      <c r="J269" s="15"/>
      <c r="K269" s="202"/>
      <c r="L269" s="15"/>
      <c r="R269" s="177"/>
    </row>
    <row r="270" spans="1:18" ht="12.75">
      <c r="A270" s="15"/>
      <c r="B270" s="223"/>
      <c r="C270" s="15"/>
      <c r="D270" s="15"/>
      <c r="E270" s="15"/>
      <c r="F270" s="15"/>
      <c r="G270" s="15"/>
      <c r="H270" s="15"/>
      <c r="I270" s="15"/>
      <c r="J270" s="224"/>
      <c r="K270" s="15"/>
      <c r="L270" s="223"/>
      <c r="R270" s="177"/>
    </row>
    <row r="271" spans="1:18" ht="12.75">
      <c r="A271" s="15"/>
      <c r="B271" s="15"/>
      <c r="C271" s="225"/>
      <c r="D271" s="15"/>
      <c r="E271" s="15"/>
      <c r="F271" s="15"/>
      <c r="G271" s="15"/>
      <c r="H271" s="15"/>
      <c r="I271" s="15"/>
      <c r="J271" s="15"/>
      <c r="K271" s="15"/>
      <c r="L271" s="223"/>
      <c r="R271" s="177"/>
    </row>
    <row r="272" spans="1:18" ht="12.75">
      <c r="A272" s="15"/>
      <c r="B272" s="15"/>
      <c r="C272" s="22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223"/>
      <c r="R272" s="178"/>
    </row>
    <row r="273" spans="1:18" ht="12.75">
      <c r="A273" s="15"/>
      <c r="B273" s="223"/>
      <c r="C273" s="15"/>
      <c r="D273" s="15"/>
      <c r="E273" s="15"/>
      <c r="F273" s="15"/>
      <c r="G273" s="15"/>
      <c r="H273" s="15"/>
      <c r="I273" s="223"/>
      <c r="J273" s="223"/>
      <c r="K273" s="223"/>
      <c r="L273" s="15"/>
      <c r="M273" s="15"/>
      <c r="N273" s="15"/>
      <c r="O273" s="15"/>
      <c r="P273" s="15"/>
      <c r="Q273" s="15"/>
      <c r="R273" s="177"/>
    </row>
    <row r="274" spans="1:18" ht="12.75">
      <c r="A274" s="15"/>
      <c r="B274" s="15"/>
      <c r="C274" s="15"/>
      <c r="D274" s="15"/>
      <c r="E274" s="15"/>
      <c r="F274" s="223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223"/>
      <c r="R274" s="177"/>
    </row>
    <row r="275" spans="1:18" ht="12.75">
      <c r="A275" s="15"/>
      <c r="B275" s="223"/>
      <c r="C275" s="223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77"/>
    </row>
    <row r="276" spans="1:18" ht="12.75">
      <c r="A276" s="15"/>
      <c r="B276" s="223"/>
      <c r="C276" s="15"/>
      <c r="D276" s="15"/>
      <c r="E276" s="15"/>
      <c r="F276" s="15"/>
      <c r="G276" s="15"/>
      <c r="H276" s="15"/>
      <c r="I276" s="15"/>
      <c r="J276" s="224"/>
      <c r="K276" s="15"/>
      <c r="L276" s="226"/>
      <c r="M276" s="15"/>
      <c r="N276" s="15"/>
      <c r="O276" s="15"/>
      <c r="P276" s="15"/>
      <c r="Q276" s="15"/>
      <c r="R276" s="177"/>
    </row>
    <row r="277" spans="1:18" ht="12.75">
      <c r="A277" s="15"/>
      <c r="B277" s="15"/>
      <c r="C277" s="22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77"/>
    </row>
    <row r="278" spans="1:19" ht="12.75">
      <c r="A278" s="15"/>
      <c r="B278" s="15"/>
      <c r="C278" s="15"/>
      <c r="D278" s="15"/>
      <c r="E278" s="15"/>
      <c r="F278" s="223"/>
      <c r="G278" s="15"/>
      <c r="H278" s="15"/>
      <c r="I278" s="15"/>
      <c r="J278" s="223"/>
      <c r="K278" s="15"/>
      <c r="L278" s="15"/>
      <c r="M278" s="15"/>
      <c r="N278" s="15"/>
      <c r="O278" s="15"/>
      <c r="P278" s="15"/>
      <c r="Q278" s="15"/>
      <c r="R278" s="177"/>
      <c r="S278" s="205">
        <f>A283-S267</f>
        <v>0</v>
      </c>
    </row>
    <row r="279" spans="1:18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77"/>
    </row>
    <row r="280" spans="1:18" ht="12.75">
      <c r="A280" s="15"/>
      <c r="B280" s="223"/>
      <c r="C280" s="15"/>
      <c r="D280" s="15"/>
      <c r="E280" s="15"/>
      <c r="F280" s="15"/>
      <c r="G280" s="15"/>
      <c r="H280" s="15"/>
      <c r="I280" s="15"/>
      <c r="J280" s="15"/>
      <c r="K280" s="15"/>
      <c r="L280" s="223"/>
      <c r="M280" s="15"/>
      <c r="N280" s="15"/>
      <c r="O280" s="15"/>
      <c r="P280" s="15"/>
      <c r="Q280" s="15"/>
      <c r="R280" s="177"/>
    </row>
    <row r="281" spans="1:18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77"/>
    </row>
    <row r="282" spans="1:18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77"/>
    </row>
    <row r="283" spans="1:18" ht="12.75">
      <c r="A283" s="223"/>
      <c r="B283" s="15"/>
      <c r="C283" s="223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77"/>
    </row>
    <row r="284" spans="1:18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223"/>
      <c r="L284" s="15"/>
      <c r="M284" s="15"/>
      <c r="N284" s="15"/>
      <c r="O284" s="15"/>
      <c r="P284" s="15"/>
      <c r="Q284" s="15"/>
      <c r="R284" s="177"/>
    </row>
    <row r="285" spans="1:18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77"/>
    </row>
    <row r="286" spans="1:18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77"/>
    </row>
    <row r="287" spans="1:18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77"/>
    </row>
    <row r="288" spans="1:18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77"/>
    </row>
    <row r="289" spans="1:18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77"/>
    </row>
    <row r="290" ht="12.75">
      <c r="R290" s="177"/>
    </row>
    <row r="291" ht="12.75">
      <c r="R291" s="176">
        <f>H267-E267</f>
        <v>13339596.639999999</v>
      </c>
    </row>
    <row r="292" ht="12.75">
      <c r="R292" s="176">
        <f>SUM(R268:R291)</f>
        <v>521487150</v>
      </c>
    </row>
    <row r="295" ht="12.75">
      <c r="R295" s="1">
        <f>K263-H263</f>
        <v>-7718076.949999999</v>
      </c>
    </row>
    <row r="296" ht="12.75">
      <c r="R296" s="1">
        <f>H263-E263</f>
        <v>8458076.95</v>
      </c>
    </row>
    <row r="297" ht="12.75">
      <c r="R297" s="1">
        <f>SUM(R295:R296)</f>
        <v>740000</v>
      </c>
    </row>
    <row r="299" ht="12.75">
      <c r="R299" s="1">
        <f>D263+C263</f>
        <v>369619982.84000003</v>
      </c>
    </row>
    <row r="301" ht="12.75">
      <c r="R301" s="176">
        <f>C267+D267</f>
        <v>1118132596.48</v>
      </c>
    </row>
    <row r="305" ht="12.75">
      <c r="R305" s="1">
        <f>K267-H267</f>
        <v>71567702.07</v>
      </c>
    </row>
    <row r="306" ht="12.75">
      <c r="R306" s="1">
        <f>H267-E267</f>
        <v>13339596.639999999</v>
      </c>
    </row>
    <row r="307" ht="12.75">
      <c r="R307" s="1">
        <f>R305+R306</f>
        <v>84907298.71</v>
      </c>
    </row>
    <row r="309" ht="12.75">
      <c r="R309" s="1">
        <f>D267+C267</f>
        <v>1118132596.48</v>
      </c>
    </row>
    <row r="313" ht="12.75">
      <c r="R313" s="1">
        <f>M267-M265</f>
        <v>-10</v>
      </c>
    </row>
    <row r="337" ht="12.75">
      <c r="R337" s="1">
        <f>21782056.05-M336</f>
        <v>21782056.05</v>
      </c>
    </row>
    <row r="346" ht="12.75">
      <c r="R346" s="179"/>
    </row>
    <row r="347" ht="12.75">
      <c r="R347" s="179"/>
    </row>
    <row r="348" ht="18">
      <c r="R348" s="180" t="s">
        <v>512</v>
      </c>
    </row>
    <row r="349" ht="18">
      <c r="R349" s="180" t="s">
        <v>513</v>
      </c>
    </row>
    <row r="350" ht="36">
      <c r="R350" s="180" t="s">
        <v>514</v>
      </c>
    </row>
    <row r="351" ht="18">
      <c r="R351" s="180" t="s">
        <v>515</v>
      </c>
    </row>
    <row r="352" ht="18">
      <c r="R352" s="180" t="s">
        <v>550</v>
      </c>
    </row>
    <row r="353" ht="18">
      <c r="R353" s="180" t="s">
        <v>516</v>
      </c>
    </row>
    <row r="354" ht="18">
      <c r="R354" s="180" t="s">
        <v>517</v>
      </c>
    </row>
    <row r="355" ht="18">
      <c r="R355" s="180" t="s">
        <v>518</v>
      </c>
    </row>
    <row r="356" ht="18">
      <c r="R356" s="180" t="s">
        <v>519</v>
      </c>
    </row>
    <row r="357" ht="18">
      <c r="R357" s="180" t="s">
        <v>520</v>
      </c>
    </row>
    <row r="358" ht="15.75">
      <c r="R358" s="181" t="s">
        <v>521</v>
      </c>
    </row>
    <row r="359" ht="18">
      <c r="R359" s="180" t="s">
        <v>522</v>
      </c>
    </row>
    <row r="360" ht="18">
      <c r="R360" s="180" t="s">
        <v>523</v>
      </c>
    </row>
    <row r="361" ht="18">
      <c r="R361" s="180" t="s">
        <v>524</v>
      </c>
    </row>
    <row r="362" ht="18">
      <c r="R362" s="180" t="s">
        <v>525</v>
      </c>
    </row>
    <row r="363" ht="18">
      <c r="R363" s="180" t="s">
        <v>526</v>
      </c>
    </row>
    <row r="364" ht="18">
      <c r="R364" s="180" t="s">
        <v>527</v>
      </c>
    </row>
    <row r="365" ht="18">
      <c r="R365" s="180" t="s">
        <v>528</v>
      </c>
    </row>
    <row r="366" ht="18">
      <c r="R366" s="180" t="s">
        <v>529</v>
      </c>
    </row>
    <row r="367" ht="18.75" thickBot="1">
      <c r="R367" s="182" t="s">
        <v>530</v>
      </c>
    </row>
    <row r="368" ht="18">
      <c r="R368" s="183" t="s">
        <v>531</v>
      </c>
    </row>
    <row r="369" ht="18">
      <c r="R369" s="180" t="s">
        <v>532</v>
      </c>
    </row>
    <row r="370" ht="18">
      <c r="R370" s="180" t="s">
        <v>533</v>
      </c>
    </row>
    <row r="371" ht="18">
      <c r="R371" s="180" t="s">
        <v>534</v>
      </c>
    </row>
    <row r="372" ht="18">
      <c r="R372" s="184" t="s">
        <v>535</v>
      </c>
    </row>
    <row r="373" ht="12.75">
      <c r="R373" s="185" t="s">
        <v>550</v>
      </c>
    </row>
    <row r="374" ht="12.75">
      <c r="R374" s="179"/>
    </row>
    <row r="375" ht="12.75">
      <c r="R375" s="179"/>
    </row>
    <row r="376" ht="12.75">
      <c r="R376" s="179"/>
    </row>
    <row r="377" ht="12.75">
      <c r="R377" s="179"/>
    </row>
    <row r="378" ht="12.75">
      <c r="R378" s="179"/>
    </row>
    <row r="383" ht="13.5" thickBot="1"/>
    <row r="384" ht="15">
      <c r="R384" s="152" t="s">
        <v>234</v>
      </c>
    </row>
    <row r="385" ht="15">
      <c r="R385" s="153" t="s">
        <v>254</v>
      </c>
    </row>
    <row r="386" ht="15">
      <c r="R386" s="153" t="s">
        <v>235</v>
      </c>
    </row>
    <row r="387" ht="15.75" thickBot="1">
      <c r="R387" s="154" t="s">
        <v>236</v>
      </c>
    </row>
    <row r="388" ht="25.5" thickBot="1">
      <c r="R388" s="19" t="s">
        <v>255</v>
      </c>
    </row>
    <row r="389" ht="18">
      <c r="R389" s="155" t="s">
        <v>46</v>
      </c>
    </row>
    <row r="390" ht="18">
      <c r="R390" s="64" t="s">
        <v>64</v>
      </c>
    </row>
    <row r="391" ht="18">
      <c r="R391" s="64" t="s">
        <v>65</v>
      </c>
    </row>
    <row r="392" ht="18">
      <c r="R392" s="64" t="s">
        <v>67</v>
      </c>
    </row>
    <row r="393" ht="18">
      <c r="R393" s="64" t="s">
        <v>66</v>
      </c>
    </row>
    <row r="394" ht="18">
      <c r="R394" s="64" t="s">
        <v>8</v>
      </c>
    </row>
    <row r="395" ht="18">
      <c r="R395" s="64" t="s">
        <v>96</v>
      </c>
    </row>
    <row r="396" ht="18">
      <c r="R396" s="64" t="s">
        <v>7</v>
      </c>
    </row>
    <row r="397" ht="18">
      <c r="R397" s="64" t="s">
        <v>3</v>
      </c>
    </row>
    <row r="398" ht="18">
      <c r="R398" s="65" t="s">
        <v>4</v>
      </c>
    </row>
    <row r="399" ht="18">
      <c r="R399" s="64" t="s">
        <v>68</v>
      </c>
    </row>
    <row r="400" ht="18">
      <c r="R400" s="65" t="s">
        <v>56</v>
      </c>
    </row>
    <row r="401" ht="18">
      <c r="R401" s="65" t="s">
        <v>9</v>
      </c>
    </row>
    <row r="402" ht="18">
      <c r="R402" s="65" t="s">
        <v>47</v>
      </c>
    </row>
    <row r="403" ht="18">
      <c r="R403" s="65" t="s">
        <v>97</v>
      </c>
    </row>
    <row r="404" ht="18">
      <c r="R404" s="65" t="s">
        <v>98</v>
      </c>
    </row>
    <row r="405" ht="18">
      <c r="R405" s="65" t="s">
        <v>237</v>
      </c>
    </row>
    <row r="406" ht="18">
      <c r="R406" s="64" t="s">
        <v>100</v>
      </c>
    </row>
    <row r="407" ht="18">
      <c r="R407" s="64" t="s">
        <v>238</v>
      </c>
    </row>
    <row r="408" ht="18">
      <c r="R408" s="66" t="s">
        <v>198</v>
      </c>
    </row>
    <row r="409" ht="18">
      <c r="R409" s="64" t="s">
        <v>101</v>
      </c>
    </row>
    <row r="410" ht="18">
      <c r="R410" s="65" t="s">
        <v>102</v>
      </c>
    </row>
    <row r="411" ht="18">
      <c r="R411" s="64" t="s">
        <v>103</v>
      </c>
    </row>
    <row r="412" ht="18">
      <c r="R412" s="64" t="s">
        <v>104</v>
      </c>
    </row>
    <row r="413" ht="18">
      <c r="R413" s="64" t="s">
        <v>105</v>
      </c>
    </row>
    <row r="414" ht="18">
      <c r="R414" s="66" t="s">
        <v>199</v>
      </c>
    </row>
    <row r="415" ht="18">
      <c r="R415" s="64" t="s">
        <v>57</v>
      </c>
    </row>
    <row r="416" ht="18">
      <c r="R416" s="64" t="s">
        <v>10</v>
      </c>
    </row>
    <row r="417" ht="18">
      <c r="R417" s="64" t="s">
        <v>11</v>
      </c>
    </row>
    <row r="418" ht="18">
      <c r="R418" s="65" t="s">
        <v>58</v>
      </c>
    </row>
    <row r="419" ht="18">
      <c r="R419" s="65" t="s">
        <v>106</v>
      </c>
    </row>
    <row r="420" ht="18">
      <c r="R420" s="66" t="s">
        <v>200</v>
      </c>
    </row>
    <row r="421" ht="18">
      <c r="R421" s="65" t="s">
        <v>107</v>
      </c>
    </row>
    <row r="422" ht="18">
      <c r="R422" s="65" t="s">
        <v>108</v>
      </c>
    </row>
    <row r="423" ht="18">
      <c r="R423" s="65" t="s">
        <v>239</v>
      </c>
    </row>
    <row r="424" ht="18">
      <c r="R424" s="65" t="s">
        <v>244</v>
      </c>
    </row>
    <row r="425" ht="18.75" thickBot="1">
      <c r="R425" s="163" t="s">
        <v>109</v>
      </c>
    </row>
    <row r="426" ht="18">
      <c r="R426" s="168" t="s">
        <v>240</v>
      </c>
    </row>
    <row r="427" ht="18">
      <c r="R427" s="65" t="s">
        <v>241</v>
      </c>
    </row>
    <row r="428" ht="18">
      <c r="R428" s="65" t="s">
        <v>110</v>
      </c>
    </row>
    <row r="429" ht="18">
      <c r="R429" s="186" t="s">
        <v>201</v>
      </c>
    </row>
    <row r="430" ht="18">
      <c r="R430" s="65" t="s">
        <v>111</v>
      </c>
    </row>
    <row r="431" ht="18">
      <c r="R431" s="65" t="s">
        <v>112</v>
      </c>
    </row>
    <row r="432" ht="18">
      <c r="R432" s="64" t="s">
        <v>113</v>
      </c>
    </row>
    <row r="433" ht="18">
      <c r="R433" s="66" t="s">
        <v>202</v>
      </c>
    </row>
    <row r="434" ht="18">
      <c r="R434" s="64" t="s">
        <v>114</v>
      </c>
    </row>
    <row r="435" ht="18">
      <c r="R435" s="64" t="s">
        <v>115</v>
      </c>
    </row>
    <row r="436" ht="18">
      <c r="R436" s="64" t="s">
        <v>116</v>
      </c>
    </row>
    <row r="437" ht="18">
      <c r="R437" s="66" t="s">
        <v>203</v>
      </c>
    </row>
    <row r="438" ht="18">
      <c r="R438" s="65" t="s">
        <v>117</v>
      </c>
    </row>
    <row r="439" ht="18">
      <c r="R439" s="65" t="s">
        <v>118</v>
      </c>
    </row>
    <row r="440" ht="18">
      <c r="R440" s="64" t="s">
        <v>119</v>
      </c>
    </row>
    <row r="441" ht="18">
      <c r="R441" s="64" t="s">
        <v>120</v>
      </c>
    </row>
    <row r="442" ht="18">
      <c r="R442" s="64" t="s">
        <v>121</v>
      </c>
    </row>
    <row r="443" ht="18">
      <c r="R443" s="64" t="s">
        <v>122</v>
      </c>
    </row>
    <row r="444" ht="18">
      <c r="R444" s="64" t="s">
        <v>123</v>
      </c>
    </row>
    <row r="445" ht="18">
      <c r="R445" s="66" t="s">
        <v>204</v>
      </c>
    </row>
    <row r="446" ht="18">
      <c r="R446" s="65" t="s">
        <v>124</v>
      </c>
    </row>
    <row r="447" ht="18">
      <c r="R447" s="65" t="s">
        <v>103</v>
      </c>
    </row>
    <row r="448" ht="18">
      <c r="R448" s="65" t="s">
        <v>101</v>
      </c>
    </row>
    <row r="449" ht="18">
      <c r="R449" s="64" t="s">
        <v>125</v>
      </c>
    </row>
    <row r="450" ht="18">
      <c r="R450" s="64" t="s">
        <v>205</v>
      </c>
    </row>
    <row r="451" ht="18">
      <c r="R451" s="66" t="s">
        <v>206</v>
      </c>
    </row>
    <row r="452" ht="18">
      <c r="R452" s="64" t="s">
        <v>126</v>
      </c>
    </row>
    <row r="453" ht="18">
      <c r="R453" s="64" t="s">
        <v>5</v>
      </c>
    </row>
    <row r="454" ht="18">
      <c r="R454" s="66" t="s">
        <v>207</v>
      </c>
    </row>
    <row r="455" ht="18">
      <c r="R455" s="64" t="s">
        <v>176</v>
      </c>
    </row>
    <row r="456" ht="18">
      <c r="R456" s="64" t="s">
        <v>69</v>
      </c>
    </row>
    <row r="457" ht="18">
      <c r="R457" s="64" t="s">
        <v>59</v>
      </c>
    </row>
    <row r="458" ht="18">
      <c r="R458" s="64" t="s">
        <v>177</v>
      </c>
    </row>
    <row r="459" ht="18">
      <c r="R459" s="66" t="s">
        <v>208</v>
      </c>
    </row>
    <row r="460" ht="18">
      <c r="R460" s="64" t="s">
        <v>70</v>
      </c>
    </row>
    <row r="461" ht="18">
      <c r="R461" s="64" t="s">
        <v>60</v>
      </c>
    </row>
    <row r="462" ht="18.75" thickBot="1">
      <c r="R462" s="187" t="s">
        <v>61</v>
      </c>
    </row>
    <row r="463" ht="18">
      <c r="R463" s="164" t="s">
        <v>209</v>
      </c>
    </row>
    <row r="464" ht="18">
      <c r="R464" s="64" t="s">
        <v>71</v>
      </c>
    </row>
    <row r="465" ht="18">
      <c r="R465" s="64" t="s">
        <v>62</v>
      </c>
    </row>
    <row r="466" ht="18">
      <c r="R466" s="64" t="s">
        <v>72</v>
      </c>
    </row>
    <row r="467" ht="18.75" thickBot="1">
      <c r="R467" s="163" t="s">
        <v>127</v>
      </c>
    </row>
    <row r="468" ht="18">
      <c r="R468" s="168" t="s">
        <v>128</v>
      </c>
    </row>
    <row r="469" ht="18">
      <c r="R469" s="64" t="s">
        <v>210</v>
      </c>
    </row>
    <row r="470" ht="18">
      <c r="R470" s="64" t="s">
        <v>63</v>
      </c>
    </row>
    <row r="471" ht="18">
      <c r="R471" s="64" t="s">
        <v>73</v>
      </c>
    </row>
    <row r="472" ht="18">
      <c r="R472" s="64" t="s">
        <v>74</v>
      </c>
    </row>
    <row r="473" ht="18">
      <c r="R473" s="64" t="s">
        <v>75</v>
      </c>
    </row>
    <row r="474" ht="18">
      <c r="R474" s="64" t="s">
        <v>76</v>
      </c>
    </row>
    <row r="475" ht="18">
      <c r="R475" s="64" t="s">
        <v>77</v>
      </c>
    </row>
    <row r="476" ht="18">
      <c r="R476" s="64" t="s">
        <v>44</v>
      </c>
    </row>
    <row r="477" ht="18">
      <c r="R477" s="64" t="s">
        <v>45</v>
      </c>
    </row>
    <row r="478" ht="18">
      <c r="R478" s="64" t="s">
        <v>78</v>
      </c>
    </row>
    <row r="479" ht="18">
      <c r="R479" s="64" t="s">
        <v>79</v>
      </c>
    </row>
    <row r="480" ht="18">
      <c r="R480" s="64" t="s">
        <v>80</v>
      </c>
    </row>
    <row r="481" ht="18">
      <c r="R481" s="64" t="s">
        <v>81</v>
      </c>
    </row>
    <row r="482" ht="18">
      <c r="R482" s="66" t="s">
        <v>211</v>
      </c>
    </row>
    <row r="483" ht="18">
      <c r="R483" s="64" t="s">
        <v>90</v>
      </c>
    </row>
    <row r="484" ht="18">
      <c r="R484" s="64" t="s">
        <v>91</v>
      </c>
    </row>
    <row r="485" ht="18">
      <c r="R485" s="64" t="s">
        <v>247</v>
      </c>
    </row>
    <row r="486" ht="18">
      <c r="R486" s="66" t="s">
        <v>212</v>
      </c>
    </row>
    <row r="487" ht="18">
      <c r="R487" s="64" t="s">
        <v>129</v>
      </c>
    </row>
    <row r="488" ht="18">
      <c r="R488" s="64" t="s">
        <v>131</v>
      </c>
    </row>
    <row r="489" ht="18">
      <c r="R489" s="64" t="s">
        <v>130</v>
      </c>
    </row>
    <row r="490" ht="18">
      <c r="R490" s="64" t="s">
        <v>132</v>
      </c>
    </row>
    <row r="491" ht="18">
      <c r="R491" s="64" t="s">
        <v>133</v>
      </c>
    </row>
    <row r="492" ht="18">
      <c r="R492" s="66" t="s">
        <v>213</v>
      </c>
    </row>
    <row r="493" ht="18">
      <c r="R493" s="64" t="s">
        <v>134</v>
      </c>
    </row>
    <row r="494" ht="18">
      <c r="R494" s="64" t="s">
        <v>135</v>
      </c>
    </row>
    <row r="495" ht="18">
      <c r="R495" s="64" t="s">
        <v>245</v>
      </c>
    </row>
    <row r="496" ht="18.75" thickBot="1">
      <c r="R496" s="163" t="s">
        <v>136</v>
      </c>
    </row>
    <row r="497" ht="18">
      <c r="R497" s="164" t="s">
        <v>214</v>
      </c>
    </row>
    <row r="498" ht="18">
      <c r="R498" s="188" t="s">
        <v>82</v>
      </c>
    </row>
    <row r="499" ht="18">
      <c r="R499" s="64" t="s">
        <v>83</v>
      </c>
    </row>
    <row r="500" ht="18">
      <c r="R500" s="64" t="s">
        <v>84</v>
      </c>
    </row>
    <row r="501" ht="18">
      <c r="R501" s="64" t="s">
        <v>85</v>
      </c>
    </row>
    <row r="502" ht="18">
      <c r="R502" s="64" t="s">
        <v>137</v>
      </c>
    </row>
    <row r="503" ht="18">
      <c r="R503" s="64" t="s">
        <v>138</v>
      </c>
    </row>
    <row r="504" ht="18">
      <c r="R504" s="64" t="s">
        <v>86</v>
      </c>
    </row>
    <row r="505" ht="18">
      <c r="R505" s="64" t="s">
        <v>139</v>
      </c>
    </row>
    <row r="506" ht="18">
      <c r="R506" s="64" t="s">
        <v>215</v>
      </c>
    </row>
    <row r="507" ht="18">
      <c r="R507" s="64" t="s">
        <v>509</v>
      </c>
    </row>
    <row r="508" ht="18.75" thickBot="1">
      <c r="R508" s="165" t="s">
        <v>510</v>
      </c>
    </row>
    <row r="509" ht="18.75" thickBot="1">
      <c r="R509" s="166" t="s">
        <v>179</v>
      </c>
    </row>
    <row r="510" ht="18">
      <c r="R510" s="164" t="s">
        <v>180</v>
      </c>
    </row>
    <row r="511" ht="18">
      <c r="R511" s="66" t="s">
        <v>216</v>
      </c>
    </row>
    <row r="512" ht="18">
      <c r="R512" s="64" t="s">
        <v>511</v>
      </c>
    </row>
    <row r="513" ht="18">
      <c r="R513" s="64" t="s">
        <v>140</v>
      </c>
    </row>
    <row r="514" ht="18">
      <c r="R514" s="64" t="s">
        <v>141</v>
      </c>
    </row>
    <row r="515" ht="18">
      <c r="R515" s="64" t="s">
        <v>142</v>
      </c>
    </row>
    <row r="516" ht="18">
      <c r="R516" s="64" t="s">
        <v>143</v>
      </c>
    </row>
    <row r="517" ht="18">
      <c r="R517" s="65" t="s">
        <v>144</v>
      </c>
    </row>
    <row r="518" ht="18">
      <c r="R518" s="65" t="s">
        <v>145</v>
      </c>
    </row>
    <row r="519" ht="18">
      <c r="R519" s="65" t="s">
        <v>92</v>
      </c>
    </row>
    <row r="520" ht="18">
      <c r="R520" s="65" t="s">
        <v>93</v>
      </c>
    </row>
    <row r="521" ht="18">
      <c r="R521" s="64" t="s">
        <v>94</v>
      </c>
    </row>
    <row r="522" ht="18">
      <c r="R522" s="64" t="s">
        <v>181</v>
      </c>
    </row>
    <row r="523" ht="18">
      <c r="R523" s="66" t="s">
        <v>217</v>
      </c>
    </row>
    <row r="524" ht="18">
      <c r="R524" s="65" t="s">
        <v>146</v>
      </c>
    </row>
    <row r="525" ht="18">
      <c r="R525" s="64" t="s">
        <v>147</v>
      </c>
    </row>
    <row r="526" ht="18">
      <c r="R526" s="66" t="s">
        <v>218</v>
      </c>
    </row>
    <row r="527" ht="18">
      <c r="R527" s="65" t="s">
        <v>12</v>
      </c>
    </row>
    <row r="528" ht="18">
      <c r="R528" s="65" t="s">
        <v>87</v>
      </c>
    </row>
    <row r="529" ht="18">
      <c r="R529" s="64" t="s">
        <v>88</v>
      </c>
    </row>
    <row r="530" ht="18">
      <c r="R530" s="65" t="s">
        <v>95</v>
      </c>
    </row>
    <row r="531" ht="18.75" thickBot="1">
      <c r="R531" s="163" t="s">
        <v>182</v>
      </c>
    </row>
    <row r="532" ht="18">
      <c r="R532" s="189" t="s">
        <v>219</v>
      </c>
    </row>
    <row r="533" ht="18">
      <c r="R533" s="64" t="s">
        <v>148</v>
      </c>
    </row>
    <row r="534" ht="18">
      <c r="R534" s="64" t="s">
        <v>149</v>
      </c>
    </row>
    <row r="535" ht="18">
      <c r="R535" s="64" t="s">
        <v>150</v>
      </c>
    </row>
    <row r="536" ht="18">
      <c r="R536" s="64" t="s">
        <v>151</v>
      </c>
    </row>
    <row r="537" ht="18">
      <c r="R537" s="64" t="s">
        <v>152</v>
      </c>
    </row>
    <row r="538" ht="18">
      <c r="R538" s="64" t="s">
        <v>220</v>
      </c>
    </row>
    <row r="539" ht="18">
      <c r="R539" s="64" t="s">
        <v>153</v>
      </c>
    </row>
    <row r="540" ht="18">
      <c r="R540" s="64" t="s">
        <v>154</v>
      </c>
    </row>
    <row r="541" ht="18">
      <c r="R541" s="66" t="s">
        <v>183</v>
      </c>
    </row>
    <row r="542" ht="18">
      <c r="R542" s="66" t="s">
        <v>221</v>
      </c>
    </row>
    <row r="543" ht="18">
      <c r="R543" s="64" t="s">
        <v>155</v>
      </c>
    </row>
    <row r="544" ht="18">
      <c r="R544" s="64" t="s">
        <v>156</v>
      </c>
    </row>
    <row r="545" ht="18">
      <c r="R545" s="64" t="s">
        <v>242</v>
      </c>
    </row>
    <row r="546" ht="18">
      <c r="R546" s="64" t="s">
        <v>155</v>
      </c>
    </row>
    <row r="547" ht="18">
      <c r="R547" s="64" t="s">
        <v>243</v>
      </c>
    </row>
    <row r="548" ht="18">
      <c r="R548" s="64" t="s">
        <v>156</v>
      </c>
    </row>
    <row r="549" ht="18">
      <c r="R549" s="64" t="s">
        <v>222</v>
      </c>
    </row>
    <row r="550" ht="18">
      <c r="R550" s="64" t="s">
        <v>195</v>
      </c>
    </row>
    <row r="551" ht="18">
      <c r="R551" s="64" t="s">
        <v>178</v>
      </c>
    </row>
    <row r="552" ht="18">
      <c r="R552" s="64" t="s">
        <v>40</v>
      </c>
    </row>
    <row r="553" ht="18.75" thickBot="1">
      <c r="R553" s="163" t="s">
        <v>194</v>
      </c>
    </row>
    <row r="554" ht="18">
      <c r="R554" s="190" t="s">
        <v>184</v>
      </c>
    </row>
    <row r="555" ht="18">
      <c r="R555" s="186" t="s">
        <v>223</v>
      </c>
    </row>
    <row r="556" ht="18">
      <c r="R556" s="64" t="s">
        <v>6</v>
      </c>
    </row>
    <row r="557" ht="18">
      <c r="R557" s="64" t="s">
        <v>250</v>
      </c>
    </row>
    <row r="558" ht="18">
      <c r="R558" s="64" t="s">
        <v>27</v>
      </c>
    </row>
    <row r="559" ht="18">
      <c r="R559" s="64" t="s">
        <v>51</v>
      </c>
    </row>
    <row r="560" ht="18">
      <c r="R560" s="66" t="s">
        <v>28</v>
      </c>
    </row>
    <row r="561" ht="18">
      <c r="R561" s="64" t="s">
        <v>29</v>
      </c>
    </row>
    <row r="562" ht="18">
      <c r="R562" s="64" t="s">
        <v>30</v>
      </c>
    </row>
    <row r="563" ht="18">
      <c r="R563" s="64" t="s">
        <v>27</v>
      </c>
    </row>
    <row r="564" ht="18">
      <c r="R564" s="66" t="s">
        <v>36</v>
      </c>
    </row>
    <row r="565" ht="18">
      <c r="R565" s="64" t="s">
        <v>37</v>
      </c>
    </row>
    <row r="566" ht="18">
      <c r="R566" s="64" t="s">
        <v>38</v>
      </c>
    </row>
    <row r="567" ht="18">
      <c r="R567" s="64" t="s">
        <v>39</v>
      </c>
    </row>
    <row r="568" ht="18.75" thickBot="1">
      <c r="R568" s="163"/>
    </row>
    <row r="569" ht="18">
      <c r="R569" s="164" t="s">
        <v>224</v>
      </c>
    </row>
    <row r="570" ht="18">
      <c r="R570" s="64" t="s">
        <v>49</v>
      </c>
    </row>
    <row r="571" ht="18">
      <c r="R571" s="64" t="s">
        <v>50</v>
      </c>
    </row>
    <row r="572" ht="18">
      <c r="R572" s="66" t="s">
        <v>225</v>
      </c>
    </row>
    <row r="573" ht="18">
      <c r="R573" s="64" t="s">
        <v>32</v>
      </c>
    </row>
    <row r="574" ht="18">
      <c r="R574" s="64" t="s">
        <v>31</v>
      </c>
    </row>
    <row r="575" ht="18">
      <c r="R575" s="66" t="s">
        <v>226</v>
      </c>
    </row>
    <row r="576" ht="18">
      <c r="R576" s="64" t="s">
        <v>196</v>
      </c>
    </row>
    <row r="577" ht="18">
      <c r="R577" s="64" t="s">
        <v>197</v>
      </c>
    </row>
    <row r="578" ht="18">
      <c r="R578" s="66" t="s">
        <v>185</v>
      </c>
    </row>
    <row r="579" ht="18">
      <c r="R579" s="64"/>
    </row>
    <row r="580" ht="18">
      <c r="R580" s="64" t="s">
        <v>157</v>
      </c>
    </row>
    <row r="581" ht="18">
      <c r="R581" s="64"/>
    </row>
    <row r="582" ht="18">
      <c r="R582" s="66" t="s">
        <v>227</v>
      </c>
    </row>
    <row r="583" ht="18">
      <c r="R583" s="64" t="s">
        <v>192</v>
      </c>
    </row>
    <row r="584" ht="18">
      <c r="R584" s="64" t="s">
        <v>158</v>
      </c>
    </row>
    <row r="585" ht="18">
      <c r="R585" s="64" t="s">
        <v>159</v>
      </c>
    </row>
    <row r="586" ht="18">
      <c r="R586" s="64" t="s">
        <v>33</v>
      </c>
    </row>
    <row r="587" ht="18">
      <c r="R587" s="64" t="s">
        <v>34</v>
      </c>
    </row>
    <row r="588" ht="18.75" thickBot="1">
      <c r="R588" s="165" t="s">
        <v>35</v>
      </c>
    </row>
    <row r="589" ht="18.75" thickBot="1">
      <c r="R589" s="166" t="s">
        <v>190</v>
      </c>
    </row>
    <row r="590" ht="18">
      <c r="R590" s="167" t="s">
        <v>186</v>
      </c>
    </row>
    <row r="591" ht="18">
      <c r="R591" s="64" t="s">
        <v>41</v>
      </c>
    </row>
    <row r="592" ht="18">
      <c r="R592" s="66" t="s">
        <v>228</v>
      </c>
    </row>
    <row r="593" ht="18">
      <c r="R593" s="65" t="s">
        <v>52</v>
      </c>
    </row>
    <row r="594" ht="18">
      <c r="R594" s="64" t="s">
        <v>53</v>
      </c>
    </row>
    <row r="595" ht="18.75" thickBot="1">
      <c r="R595" s="163" t="s">
        <v>42</v>
      </c>
    </row>
    <row r="596" ht="18">
      <c r="R596" s="168" t="s">
        <v>15</v>
      </c>
    </row>
    <row r="597" ht="18">
      <c r="R597" s="64" t="s">
        <v>16</v>
      </c>
    </row>
    <row r="598" ht="18">
      <c r="R598" s="64" t="s">
        <v>17</v>
      </c>
    </row>
    <row r="599" ht="18">
      <c r="R599" s="64" t="s">
        <v>18</v>
      </c>
    </row>
    <row r="600" ht="18">
      <c r="R600" s="64" t="s">
        <v>19</v>
      </c>
    </row>
    <row r="601" ht="18">
      <c r="R601" s="66" t="s">
        <v>229</v>
      </c>
    </row>
    <row r="602" ht="18">
      <c r="R602" s="64" t="s">
        <v>43</v>
      </c>
    </row>
    <row r="603" ht="18">
      <c r="R603" s="64" t="s">
        <v>22</v>
      </c>
    </row>
    <row r="604" ht="18.75" thickBot="1">
      <c r="R604" s="163" t="s">
        <v>160</v>
      </c>
    </row>
    <row r="605" ht="18">
      <c r="R605" s="168" t="s">
        <v>20</v>
      </c>
    </row>
    <row r="606" ht="18">
      <c r="R606" s="65" t="s">
        <v>21</v>
      </c>
    </row>
    <row r="607" ht="18">
      <c r="R607" s="64"/>
    </row>
    <row r="608" ht="18">
      <c r="R608" s="64" t="s">
        <v>99</v>
      </c>
    </row>
    <row r="609" ht="18">
      <c r="R609" s="64"/>
    </row>
    <row r="610" ht="18">
      <c r="R610" s="64" t="s">
        <v>13</v>
      </c>
    </row>
    <row r="611" ht="18">
      <c r="R611" s="66" t="s">
        <v>48</v>
      </c>
    </row>
    <row r="612" ht="18">
      <c r="R612" s="64" t="s">
        <v>23</v>
      </c>
    </row>
    <row r="613" ht="18">
      <c r="R613" s="66" t="s">
        <v>25</v>
      </c>
    </row>
    <row r="614" ht="18">
      <c r="R614" s="64" t="s">
        <v>89</v>
      </c>
    </row>
    <row r="615" ht="18">
      <c r="R615" s="64" t="s">
        <v>14</v>
      </c>
    </row>
    <row r="616" ht="18">
      <c r="R616" s="66" t="s">
        <v>187</v>
      </c>
    </row>
    <row r="617" ht="18">
      <c r="R617" s="64" t="s">
        <v>162</v>
      </c>
    </row>
    <row r="618" ht="18">
      <c r="R618" s="64" t="s">
        <v>54</v>
      </c>
    </row>
    <row r="619" ht="18">
      <c r="R619" s="64"/>
    </row>
    <row r="620" ht="18">
      <c r="R620" s="64" t="s">
        <v>26</v>
      </c>
    </row>
    <row r="621" ht="18">
      <c r="R621" s="64" t="s">
        <v>248</v>
      </c>
    </row>
    <row r="622" ht="18">
      <c r="R622" s="66" t="s">
        <v>230</v>
      </c>
    </row>
    <row r="623" ht="18">
      <c r="R623" s="66" t="s">
        <v>231</v>
      </c>
    </row>
    <row r="624" ht="18">
      <c r="R624" s="64" t="s">
        <v>161</v>
      </c>
    </row>
    <row r="625" ht="18">
      <c r="R625" s="169" t="s">
        <v>188</v>
      </c>
    </row>
    <row r="626" ht="18">
      <c r="R626" s="66" t="s">
        <v>230</v>
      </c>
    </row>
    <row r="627" ht="18">
      <c r="R627" s="64" t="s">
        <v>161</v>
      </c>
    </row>
    <row r="628" ht="18.75" thickBot="1">
      <c r="R628" s="165" t="s">
        <v>24</v>
      </c>
    </row>
    <row r="629" ht="18.75" thickBot="1">
      <c r="R629" s="166" t="s">
        <v>189</v>
      </c>
    </row>
    <row r="630" ht="18">
      <c r="R630" s="164" t="s">
        <v>266</v>
      </c>
    </row>
    <row r="631" ht="18">
      <c r="R631" s="66" t="s">
        <v>232</v>
      </c>
    </row>
    <row r="632" ht="18">
      <c r="R632" s="64" t="s">
        <v>163</v>
      </c>
    </row>
    <row r="633" ht="18">
      <c r="R633" s="64" t="s">
        <v>164</v>
      </c>
    </row>
    <row r="634" ht="18">
      <c r="R634" s="64" t="s">
        <v>165</v>
      </c>
    </row>
    <row r="635" ht="18">
      <c r="R635" s="64" t="s">
        <v>166</v>
      </c>
    </row>
    <row r="636" ht="18.75" thickBot="1">
      <c r="R636" s="163" t="s">
        <v>167</v>
      </c>
    </row>
    <row r="637" ht="18.75" thickBot="1">
      <c r="R637" s="170" t="s">
        <v>168</v>
      </c>
    </row>
    <row r="638" ht="18">
      <c r="R638" s="66" t="s">
        <v>233</v>
      </c>
    </row>
    <row r="639" ht="18">
      <c r="R639" s="64" t="s">
        <v>169</v>
      </c>
    </row>
    <row r="640" ht="18">
      <c r="R640" s="64" t="s">
        <v>170</v>
      </c>
    </row>
    <row r="641" ht="18">
      <c r="R641" s="64" t="s">
        <v>171</v>
      </c>
    </row>
    <row r="642" ht="18">
      <c r="R642" s="64" t="s">
        <v>172</v>
      </c>
    </row>
    <row r="643" ht="18">
      <c r="R643" s="64" t="s">
        <v>173</v>
      </c>
    </row>
    <row r="644" ht="31.5">
      <c r="R644" s="67" t="s">
        <v>265</v>
      </c>
    </row>
    <row r="645" ht="18">
      <c r="R645" s="65" t="s">
        <v>512</v>
      </c>
    </row>
    <row r="646" ht="18">
      <c r="R646" s="65" t="s">
        <v>513</v>
      </c>
    </row>
    <row r="647" ht="36">
      <c r="R647" s="65" t="s">
        <v>514</v>
      </c>
    </row>
    <row r="648" ht="18">
      <c r="R648" s="65" t="s">
        <v>515</v>
      </c>
    </row>
    <row r="649" ht="18">
      <c r="R649" s="65"/>
    </row>
    <row r="650" ht="18">
      <c r="R650" s="65" t="s">
        <v>516</v>
      </c>
    </row>
    <row r="651" ht="18">
      <c r="R651" s="65" t="s">
        <v>517</v>
      </c>
    </row>
    <row r="652" ht="18">
      <c r="R652" s="65" t="s">
        <v>518</v>
      </c>
    </row>
    <row r="653" ht="18">
      <c r="R653" s="65" t="s">
        <v>519</v>
      </c>
    </row>
    <row r="654" ht="18">
      <c r="R654" s="65" t="s">
        <v>520</v>
      </c>
    </row>
    <row r="655" ht="15.75">
      <c r="R655" s="191" t="s">
        <v>521</v>
      </c>
    </row>
    <row r="656" ht="18">
      <c r="R656" s="65" t="s">
        <v>522</v>
      </c>
    </row>
    <row r="657" ht="18">
      <c r="R657" s="65" t="s">
        <v>523</v>
      </c>
    </row>
    <row r="658" ht="18">
      <c r="R658" s="65" t="s">
        <v>524</v>
      </c>
    </row>
    <row r="659" ht="18">
      <c r="R659" s="65" t="s">
        <v>525</v>
      </c>
    </row>
    <row r="660" ht="18">
      <c r="R660" s="65" t="s">
        <v>526</v>
      </c>
    </row>
    <row r="661" ht="18">
      <c r="R661" s="65" t="s">
        <v>527</v>
      </c>
    </row>
    <row r="662" ht="18">
      <c r="R662" s="65" t="s">
        <v>528</v>
      </c>
    </row>
    <row r="663" ht="18">
      <c r="R663" s="65" t="s">
        <v>529</v>
      </c>
    </row>
    <row r="664" ht="18.75" thickBot="1">
      <c r="R664" s="163" t="s">
        <v>530</v>
      </c>
    </row>
    <row r="665" ht="18">
      <c r="R665" s="168" t="s">
        <v>531</v>
      </c>
    </row>
    <row r="666" ht="18">
      <c r="R666" s="65" t="s">
        <v>532</v>
      </c>
    </row>
    <row r="667" ht="18">
      <c r="R667" s="65" t="s">
        <v>533</v>
      </c>
    </row>
    <row r="668" ht="18">
      <c r="R668" s="65" t="s">
        <v>534</v>
      </c>
    </row>
    <row r="669" ht="18">
      <c r="R669" s="65" t="s">
        <v>535</v>
      </c>
    </row>
    <row r="670" ht="18.75" thickBot="1">
      <c r="R670" s="171" t="s">
        <v>174</v>
      </c>
    </row>
    <row r="671" ht="18.75" thickBot="1">
      <c r="R671" s="172" t="s">
        <v>252</v>
      </c>
    </row>
    <row r="672" ht="18">
      <c r="R672" s="173" t="s">
        <v>191</v>
      </c>
    </row>
    <row r="673" ht="18.75" thickBot="1">
      <c r="R673" s="174" t="s">
        <v>175</v>
      </c>
    </row>
    <row r="674" ht="18.75" thickBot="1">
      <c r="R674" s="172" t="s">
        <v>253</v>
      </c>
    </row>
    <row r="675" ht="18.75" thickBot="1">
      <c r="R675" s="175" t="s">
        <v>55</v>
      </c>
    </row>
    <row r="683" ht="18">
      <c r="R683" s="65" t="s">
        <v>512</v>
      </c>
    </row>
    <row r="684" ht="18">
      <c r="R684" s="65" t="s">
        <v>513</v>
      </c>
    </row>
    <row r="685" ht="36">
      <c r="R685" s="65" t="s">
        <v>514</v>
      </c>
    </row>
    <row r="686" ht="18">
      <c r="R686" s="65" t="s">
        <v>515</v>
      </c>
    </row>
    <row r="687" ht="18">
      <c r="R687" s="180"/>
    </row>
    <row r="688" ht="18">
      <c r="R688" s="65" t="s">
        <v>516</v>
      </c>
    </row>
    <row r="689" ht="18">
      <c r="R689" s="65" t="s">
        <v>517</v>
      </c>
    </row>
    <row r="690" ht="18">
      <c r="R690" s="65" t="s">
        <v>518</v>
      </c>
    </row>
    <row r="691" ht="18">
      <c r="R691" s="65" t="s">
        <v>519</v>
      </c>
    </row>
    <row r="692" ht="18">
      <c r="R692" s="65" t="s">
        <v>520</v>
      </c>
    </row>
    <row r="693" ht="15.75">
      <c r="R693" s="191" t="s">
        <v>521</v>
      </c>
    </row>
    <row r="694" ht="18">
      <c r="R694" s="65" t="s">
        <v>522</v>
      </c>
    </row>
    <row r="695" ht="18">
      <c r="R695" s="65" t="s">
        <v>523</v>
      </c>
    </row>
    <row r="696" ht="18">
      <c r="R696" s="65" t="s">
        <v>524</v>
      </c>
    </row>
    <row r="697" ht="18">
      <c r="R697" s="65" t="s">
        <v>525</v>
      </c>
    </row>
    <row r="698" ht="18">
      <c r="R698" s="65" t="s">
        <v>526</v>
      </c>
    </row>
    <row r="699" ht="18">
      <c r="R699" s="65" t="s">
        <v>527</v>
      </c>
    </row>
    <row r="700" ht="18">
      <c r="R700" s="65" t="s">
        <v>528</v>
      </c>
    </row>
    <row r="701" ht="18">
      <c r="R701" s="65" t="s">
        <v>529</v>
      </c>
    </row>
    <row r="702" ht="18.75" thickBot="1">
      <c r="R702" s="163" t="s">
        <v>530</v>
      </c>
    </row>
    <row r="703" ht="18">
      <c r="R703" s="168" t="s">
        <v>531</v>
      </c>
    </row>
    <row r="704" ht="18">
      <c r="R704" s="65" t="s">
        <v>532</v>
      </c>
    </row>
    <row r="705" ht="18">
      <c r="R705" s="65" t="s">
        <v>533</v>
      </c>
    </row>
    <row r="706" ht="18">
      <c r="R706" s="65" t="s">
        <v>534</v>
      </c>
    </row>
    <row r="707" ht="18.75" thickBot="1">
      <c r="R707" s="187" t="s">
        <v>535</v>
      </c>
    </row>
    <row r="708" ht="12.75">
      <c r="R708" s="192"/>
    </row>
    <row r="709" ht="13.5" thickBot="1">
      <c r="R709" s="193"/>
    </row>
  </sheetData>
  <sheetProtection/>
  <printOptions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7">
      <selection activeCell="D22" sqref="D22"/>
    </sheetView>
  </sheetViews>
  <sheetFormatPr defaultColWidth="11.421875" defaultRowHeight="12.75"/>
  <cols>
    <col min="1" max="1" width="14.00390625" style="0" customWidth="1"/>
    <col min="2" max="2" width="13.28125" style="0" bestFit="1" customWidth="1"/>
    <col min="3" max="4" width="14.140625" style="0" bestFit="1" customWidth="1"/>
    <col min="5" max="5" width="17.140625" style="0" customWidth="1"/>
    <col min="6" max="6" width="16.7109375" style="0" customWidth="1"/>
    <col min="7" max="7" width="15.00390625" style="0" customWidth="1"/>
    <col min="8" max="8" width="15.140625" style="0" customWidth="1"/>
    <col min="9" max="9" width="30.421875" style="0" customWidth="1"/>
  </cols>
  <sheetData>
    <row r="1" spans="1:9" ht="20.25">
      <c r="A1" s="15"/>
      <c r="B1" s="15"/>
      <c r="C1" s="15"/>
      <c r="D1" s="15"/>
      <c r="E1" s="15"/>
      <c r="F1" s="20"/>
      <c r="G1" s="20"/>
      <c r="H1" s="20"/>
      <c r="I1" s="21" t="s">
        <v>256</v>
      </c>
    </row>
    <row r="2" spans="1:9" ht="20.25">
      <c r="A2" s="15"/>
      <c r="B2" s="15"/>
      <c r="C2" s="15"/>
      <c r="D2" s="15"/>
      <c r="E2" s="15"/>
      <c r="F2" s="20"/>
      <c r="G2" s="20"/>
      <c r="H2" s="20"/>
      <c r="I2" s="21" t="s">
        <v>254</v>
      </c>
    </row>
    <row r="3" spans="1:9" ht="20.25">
      <c r="A3" s="15"/>
      <c r="B3" s="15"/>
      <c r="C3" s="15"/>
      <c r="D3" s="15"/>
      <c r="E3" s="15"/>
      <c r="F3" s="20"/>
      <c r="G3" s="20"/>
      <c r="H3" s="20"/>
      <c r="I3" s="21" t="s">
        <v>257</v>
      </c>
    </row>
    <row r="4" spans="1:9" ht="20.25">
      <c r="A4" s="15"/>
      <c r="B4" s="15"/>
      <c r="C4" s="15"/>
      <c r="D4" s="15"/>
      <c r="E4" s="15"/>
      <c r="F4" s="20"/>
      <c r="G4" s="20"/>
      <c r="H4" s="20"/>
      <c r="I4" s="21" t="s">
        <v>556</v>
      </c>
    </row>
    <row r="5" spans="1:9" ht="20.25">
      <c r="A5" s="15"/>
      <c r="B5" s="15"/>
      <c r="C5" s="15"/>
      <c r="D5" s="15"/>
      <c r="E5" s="15"/>
      <c r="F5" s="20"/>
      <c r="G5" s="20"/>
      <c r="H5" s="20"/>
      <c r="I5" s="21" t="s">
        <v>258</v>
      </c>
    </row>
    <row r="6" spans="1:9" ht="12.75">
      <c r="A6" s="15"/>
      <c r="B6" s="15"/>
      <c r="C6" s="15"/>
      <c r="D6" s="15"/>
      <c r="E6" s="15"/>
      <c r="F6" s="20"/>
      <c r="G6" s="20"/>
      <c r="H6" s="20"/>
      <c r="I6" s="20"/>
    </row>
    <row r="7" spans="1:9" ht="12.75">
      <c r="A7" s="15"/>
      <c r="B7" s="15"/>
      <c r="C7" s="15"/>
      <c r="D7" s="15"/>
      <c r="E7" s="15"/>
      <c r="F7" s="20"/>
      <c r="G7" s="20"/>
      <c r="H7" s="20"/>
      <c r="I7" s="20"/>
    </row>
    <row r="8" spans="1:9" ht="12.75">
      <c r="A8" s="15"/>
      <c r="B8" s="15"/>
      <c r="C8" s="15"/>
      <c r="D8" s="15"/>
      <c r="E8" s="15"/>
      <c r="F8" s="20"/>
      <c r="G8" s="20"/>
      <c r="H8" s="20"/>
      <c r="I8" s="20"/>
    </row>
    <row r="9" spans="1:9" ht="30">
      <c r="A9" s="15"/>
      <c r="B9" s="15"/>
      <c r="C9" s="15"/>
      <c r="D9" s="15"/>
      <c r="E9" s="22" t="s">
        <v>553</v>
      </c>
      <c r="F9" s="20"/>
      <c r="G9" s="15"/>
      <c r="H9" s="20"/>
      <c r="I9" s="20"/>
    </row>
    <row r="10" spans="1:9" ht="4.5" customHeight="1" thickBot="1">
      <c r="A10" s="15"/>
      <c r="B10" s="15"/>
      <c r="C10" s="15"/>
      <c r="D10" s="15"/>
      <c r="E10" s="23"/>
      <c r="F10" s="20"/>
      <c r="G10" s="20"/>
      <c r="H10" s="24"/>
      <c r="I10" s="25"/>
    </row>
    <row r="11" spans="1:9" ht="36.75" thickBot="1">
      <c r="A11" s="16" t="s">
        <v>246</v>
      </c>
      <c r="B11" s="17" t="s">
        <v>555</v>
      </c>
      <c r="C11" s="18" t="s">
        <v>249</v>
      </c>
      <c r="D11" s="17" t="s">
        <v>251</v>
      </c>
      <c r="E11" s="16" t="s">
        <v>193</v>
      </c>
      <c r="F11" s="17" t="s">
        <v>537</v>
      </c>
      <c r="G11" s="18" t="s">
        <v>267</v>
      </c>
      <c r="H11" s="17" t="s">
        <v>554</v>
      </c>
      <c r="I11" s="19" t="s">
        <v>255</v>
      </c>
    </row>
    <row r="12" spans="1:9" ht="39" customHeight="1" thickBot="1">
      <c r="A12" s="26">
        <f>'مصاريف التسيير 2015  ضحيح تفاص '!A124</f>
        <v>4543417.829999995</v>
      </c>
      <c r="B12" s="26">
        <f>'مصاريف التسيير 2015  ضحيح تفاص '!B124</f>
        <v>2338803.5100000002</v>
      </c>
      <c r="C12" s="26">
        <f>'مصاريف التسيير 2015  ضحيح تفاص '!C124</f>
        <v>218487479.90000004</v>
      </c>
      <c r="D12" s="26">
        <f>'مصاريف التسيير 2015  ضحيح تفاص '!F124</f>
        <v>220826283.41000003</v>
      </c>
      <c r="E12" s="26">
        <f>'مصاريف التسيير 2015  ضحيح تفاص '!I124</f>
        <v>225369701.24</v>
      </c>
      <c r="F12" s="26">
        <f>'مصاريف التسيير 2015  ضحيح تفاص '!J124</f>
        <v>1295991.24</v>
      </c>
      <c r="G12" s="26">
        <f>'مصاريف التسيير 2015  ضحيح تفاص '!K124</f>
        <v>0</v>
      </c>
      <c r="H12" s="26">
        <f>'مصاريف التسيير 2015  ضحيح تفاص '!L124</f>
        <v>224073710</v>
      </c>
      <c r="I12" s="56" t="s">
        <v>259</v>
      </c>
    </row>
    <row r="13" spans="1:9" ht="19.5" thickBot="1">
      <c r="A13" s="26">
        <f>'مصاريف التسيير 2015  ضحيح تفاص '!A204</f>
        <v>1128499.9100000001</v>
      </c>
      <c r="B13" s="26">
        <f>'مصاريف التسيير 2015  ضحيح تفاص '!B204</f>
        <v>3927958.2700000005</v>
      </c>
      <c r="C13" s="26">
        <f>'مصاريف التسيير 2015  ضحيح تفاص '!C204</f>
        <v>6288562.08</v>
      </c>
      <c r="D13" s="26">
        <f>'مصاريف التسيير 2015  ضحيح تفاص '!F204</f>
        <v>10216520.35</v>
      </c>
      <c r="E13" s="26">
        <f>'مصاريف التسيير 2015  ضحيح تفاص '!I204</f>
        <v>11345020.26</v>
      </c>
      <c r="F13" s="26">
        <f>'مصاريف التسيير 2015  ضحيح تفاص '!J204</f>
        <v>2654420.2600000002</v>
      </c>
      <c r="G13" s="26">
        <f>'مصاريف التسيير 2015  ضحيح تفاص '!K204</f>
        <v>-340000</v>
      </c>
      <c r="H13" s="26">
        <f>'مصاريف التسيير 2015  ضحيح تفاص '!L204</f>
        <v>9030600</v>
      </c>
      <c r="I13" s="57" t="s">
        <v>260</v>
      </c>
    </row>
    <row r="14" spans="1:9" ht="19.5" thickBot="1">
      <c r="A14" s="26">
        <f>'مصاريف التسيير 2015  ضحيح تفاص '!A244</f>
        <v>4537523.12</v>
      </c>
      <c r="B14" s="26">
        <f>'مصاريف التسيير 2015  ضحيح تفاص '!B244</f>
        <v>2520938.94</v>
      </c>
      <c r="C14" s="26">
        <f>'مصاريف التسيير 2015  ضحيح تفاص '!C244</f>
        <v>43222846.13</v>
      </c>
      <c r="D14" s="26">
        <f>'مصاريف التسيير 2015  ضحيح تفاص '!F244</f>
        <v>45743785.07</v>
      </c>
      <c r="E14" s="26">
        <f>'مصاريف التسيير 2015  ضحيح تفاص '!I244</f>
        <v>50281308.19</v>
      </c>
      <c r="F14" s="26">
        <f>'مصاريف التسيير 2015  ضحيح تفاص '!J244</f>
        <v>931108.19</v>
      </c>
      <c r="G14" s="26">
        <f>'مصاريف التسيير 2015  ضحيح تفاص '!K244</f>
        <v>-400000</v>
      </c>
      <c r="H14" s="26">
        <f>'مصاريف التسيير 2015  ضحيح تفاص '!L244</f>
        <v>49750200</v>
      </c>
      <c r="I14" s="57" t="s">
        <v>261</v>
      </c>
    </row>
    <row r="15" spans="1:9" ht="19.5" thickBot="1">
      <c r="A15" s="26"/>
      <c r="B15" s="26"/>
      <c r="C15" s="26"/>
      <c r="D15" s="26"/>
      <c r="E15" s="26"/>
      <c r="F15" s="26"/>
      <c r="G15" s="26"/>
      <c r="H15" s="26"/>
      <c r="I15" s="57" t="s">
        <v>262</v>
      </c>
    </row>
    <row r="16" spans="1:9" ht="36" customHeight="1" thickBot="1">
      <c r="A16" s="26">
        <f>'مصاريف التسيير 2015  ضحيح تفاص '!A263</f>
        <v>12612113.459999993</v>
      </c>
      <c r="B16" s="26">
        <f>'مصاريف التسيير 2015  ضحيح تفاص '!B263</f>
        <v>29231172.07</v>
      </c>
      <c r="C16" s="26">
        <f>'مصاريف التسيير 2015  ضحيح تفاص '!C263</f>
        <v>184809991.42000002</v>
      </c>
      <c r="D16" s="26">
        <f>'مصاريف التسيير 2015  ضحيح تفاص '!F263</f>
        <v>214041163.49</v>
      </c>
      <c r="E16" s="26">
        <f>'مصاريف التسيير 2015  ضحيح تفاص '!I263</f>
        <v>226653276.95</v>
      </c>
      <c r="F16" s="26">
        <f>'مصاريف التسيير 2015  ضحيح تفاص '!J263</f>
        <v>8458076.95</v>
      </c>
      <c r="G16" s="26">
        <f>'مصاريف التسيير 2015  ضحيح تفاص '!K263</f>
        <v>740000</v>
      </c>
      <c r="H16" s="26">
        <f>'مصاريف التسيير 2015  ضحيح تفاص '!L263</f>
        <v>217455200</v>
      </c>
      <c r="I16" s="58" t="s">
        <v>263</v>
      </c>
    </row>
    <row r="17" spans="1:9" ht="19.5" thickBot="1">
      <c r="A17" s="26">
        <f>'مصاريف التسيير 2015  ضحيح تفاص '!A266</f>
        <v>0</v>
      </c>
      <c r="B17" s="26">
        <f>'مصاريف التسيير 2015  ضحيح تفاص '!B266</f>
        <v>0</v>
      </c>
      <c r="C17" s="26">
        <f>'مصاريف التسيير 2015  ضحيح تفاص '!C266</f>
        <v>106084738.71</v>
      </c>
      <c r="D17" s="26">
        <f>'مصاريف التسيير 2015  ضحيح تفاص '!F266</f>
        <v>106084738.71</v>
      </c>
      <c r="E17" s="26">
        <f>'مصاريف التسيير 2015  ضحيح تفاص '!I266</f>
        <v>106084738.71</v>
      </c>
      <c r="F17" s="26">
        <f>'مصاريف التسيير 2015  ضحيح تفاص '!J266</f>
        <v>0</v>
      </c>
      <c r="G17" s="26">
        <f>'مصاريف التسيير 2015  ضحيح تفاص '!K266</f>
        <v>84907298.71</v>
      </c>
      <c r="H17" s="26">
        <f>'مصاريف التسيير 2015  ضحيح تفاص '!L266</f>
        <v>21177440</v>
      </c>
      <c r="I17" s="58" t="s">
        <v>264</v>
      </c>
    </row>
    <row r="18" spans="1:9" ht="33" customHeight="1" thickBot="1">
      <c r="A18" s="54">
        <f aca="true" t="shared" si="0" ref="A18:G18">SUM(A12:A17)</f>
        <v>22821554.31999999</v>
      </c>
      <c r="B18" s="54">
        <f t="shared" si="0"/>
        <v>38018872.79</v>
      </c>
      <c r="C18" s="54">
        <f t="shared" si="0"/>
        <v>558893618.2400001</v>
      </c>
      <c r="D18" s="54">
        <f t="shared" si="0"/>
        <v>596912491.0300001</v>
      </c>
      <c r="E18" s="54">
        <f t="shared" si="0"/>
        <v>619734045.35</v>
      </c>
      <c r="F18" s="54">
        <f t="shared" si="0"/>
        <v>13339596.639999999</v>
      </c>
      <c r="G18" s="54">
        <f t="shared" si="0"/>
        <v>84907298.71</v>
      </c>
      <c r="H18" s="54">
        <f>SUM(H12:H17)</f>
        <v>521487150</v>
      </c>
      <c r="I18" s="55" t="s">
        <v>55</v>
      </c>
    </row>
    <row r="19" spans="1:9" ht="24.75">
      <c r="A19" s="15"/>
      <c r="B19" s="15"/>
      <c r="C19" s="15"/>
      <c r="D19" s="15"/>
      <c r="E19" s="27"/>
      <c r="F19" s="28"/>
      <c r="G19" s="28"/>
      <c r="H19" s="28"/>
      <c r="I19" s="29"/>
    </row>
    <row r="20" spans="1:9" ht="12.75">
      <c r="A20" s="15"/>
      <c r="B20" s="15"/>
      <c r="C20" s="15"/>
      <c r="D20" s="15"/>
      <c r="E20" s="15"/>
      <c r="F20" s="20"/>
      <c r="G20" s="20"/>
      <c r="H20" s="20"/>
      <c r="I20" s="20"/>
    </row>
    <row r="21" spans="1:9" ht="12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</sheetData>
  <sheetProtection/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HP</cp:lastModifiedBy>
  <cp:lastPrinted>2016-03-16T09:10:09Z</cp:lastPrinted>
  <dcterms:created xsi:type="dcterms:W3CDTF">2004-04-27T14:12:09Z</dcterms:created>
  <dcterms:modified xsi:type="dcterms:W3CDTF">2020-07-03T21:20:54Z</dcterms:modified>
  <cp:category/>
  <cp:version/>
  <cp:contentType/>
  <cp:contentStatus/>
</cp:coreProperties>
</file>